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 workbookPassword="9ABC" lockStructure="1"/>
  <bookViews>
    <workbookView showHorizontalScroll="true" showVerticalScroll="true" showSheetTabs="true" xWindow="0" yWindow="0" windowWidth="16384" windowHeight="8192" tabRatio="500" firstSheet="0" activeTab="0"/>
  </bookViews>
  <sheets>
    <sheet name="عن الأداة" sheetId="1" state="visible" r:id="rId3"/>
    <sheet name="البيانات" sheetId="2" state="visible" r:id="rId4"/>
    <sheet name="التقييم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<sst xmlns="http://schemas.openxmlformats.org/spreadsheetml/2006/main" count="99" uniqueCount="90">
  <si>
    <t xml:space="preserve">نموذج تقدير القيمة العادلة للسهم</t>
  </si>
  <si>
    <t xml:space="preserve">© شركة جوجان لخدمات الأعمال – googanconsult.com – موسوعة جوجان bloggoogan.com</t>
  </si>
  <si>
    <t xml:space="preserve">أداة تعليمية مجانية من جوجان تقدّر القيمة العادلة لسهم شركة بخمس طرق معروفة: خصم التدفقات النقدية الحرة على مرحلتين، ورقم جراهام ومعادلة جراهام، ونموذج نمو التوزيعات، ومكرر الربحية، ثم تقارن متوسطها بسعر السوق وتحسب هامش الأمان، مع ثلاثة سيناريوهات: متشائم وأساسي ومتفائل.</t>
  </si>
  <si>
    <t xml:space="preserve">طريقة الاستخدام</t>
  </si>
  <si>
    <t xml:space="preserve">1. في ورقة «البيانات» أدخل بيانات الشركة من قوائمها المالية: صافي الربح، والقيمة الدفترية، والتدفق النقدي الحر، وصافي الديون، وعدد الأسهم، وسعر السهم الحالي.</t>
  </si>
  <si>
    <t xml:space="preserve">2. أدخل افتراضات النمو ومعدل الخصم لكل سيناريو. السيناريو الأساسي هو توقعك الأقرب، والمتشائم والمتفائل حدّان أدنى وأعلى.</t>
  </si>
  <si>
    <t xml:space="preserve">3. انتقل إلى «التقييم» لترى القيمة بكل طريقة ولكل سيناريو، ثم متوسط القيم وهامش الأمان مقارنة بسعر السوق.</t>
  </si>
  <si>
    <t xml:space="preserve">4. اختر في ورقة البيانات الطرق التي تدخل في المتوسط (1 للإدخال و0 للاستبعاد)، فبعض الطرق لا تناسب كل الشركات: نموذج التوزيعات مثلاً لا يناسب شركة لا توزع أرباحاً.</t>
  </si>
  <si>
    <t xml:space="preserve">ملاحظات مهمة</t>
  </si>
  <si>
    <t xml:space="preserve">• هذه الأداة للتعلم وفهم طرق التقييم، وليست توصية بشراء أو بيع أي سهم، ولا تغني عن استشارة شخص مرخص من هيئة السوق المالية.</t>
  </si>
  <si>
    <t xml:space="preserve">• النتيجة حساسة جداً لافتراضات النمو ومعدل الخصم؛ تغيير بسيط فيها قد يغير القيمة كثيراً، ولذلك وُضعت السيناريوهات الثلاثة.</t>
  </si>
  <si>
    <t xml:space="preserve">• معادلة جراهام صيغت في الأصل للسوق الأمريكية وعوائد السندات فيها؛ استخدم عائد صكوك أو سندات محلية مناسباً في خانة العائد.</t>
  </si>
  <si>
    <t xml:space="preserve">• الأرقام الموجودة مثال لشركة افتراضية، فاستبدلها ببيانات الشركة التي تدرسها.</t>
  </si>
  <si>
    <t xml:space="preserve">عن جوجان</t>
  </si>
  <si>
    <t xml:space="preserve">أعدّ هذه الأداة قسم الدراسات والاستشارات في شركة جوجان لخدمات الأعمال بالرياض.</t>
  </si>
  <si>
    <t xml:space="preserve">دراسات الجدوى والاستشارات المالية والإدارية: googanconsult.com</t>
  </si>
  <si>
    <t xml:space="preserve">الترجمة المعتمدة للقوائم المالية والتقارير والعقود: googantranslation.com</t>
  </si>
  <si>
    <t xml:space="preserve">شرح الأداة وأدوات مالية مجانية أخرى في موسوعة جوجان: bloggoogan.com</t>
  </si>
  <si>
    <t xml:space="preserve">هذه الأداة مجانية للاستخدام الشخصي والتعليمي وفي مشاريعكم، وحقوقها محفوظة لشركة جوجان لخدمات الأعمال، ويُمنع بيعها أو نسبتها إلى غيرها. لدراسة جدوى أو تحليل مالي معدّ باحتراف: googanconsult.com</t>
  </si>
  <si>
    <t xml:space="preserve">بيانات الشركة وافتراضات التقييم</t>
  </si>
  <si>
    <t xml:space="preserve">الخلايا الصفراء بخط أزرق للإدخال، وبقية الخلايا محسوبة تلقائياً ومقفلة.</t>
  </si>
  <si>
    <t xml:space="preserve">بيانات الشركة</t>
  </si>
  <si>
    <t xml:space="preserve">اسم الشركة</t>
  </si>
  <si>
    <t xml:space="preserve">شركة افتراضية</t>
  </si>
  <si>
    <t xml:space="preserve">سعر السهم في السوق</t>
  </si>
  <si>
    <t xml:space="preserve">عدد الأسهم القائمة</t>
  </si>
  <si>
    <t xml:space="preserve">صافي الربح لآخر 12 شهراً</t>
  </si>
  <si>
    <t xml:space="preserve">إجمالي حقوق المساهمين</t>
  </si>
  <si>
    <t xml:space="preserve">التدفق النقدي الحر لآخر سنة</t>
  </si>
  <si>
    <t xml:space="preserve">التدفق التشغيلي − النفقات الرأسمالية</t>
  </si>
  <si>
    <t xml:space="preserve">صافي الديون</t>
  </si>
  <si>
    <t xml:space="preserve">القروض − النقد؛ اكتبه سالباً إن كان النقد أكبر</t>
  </si>
  <si>
    <t xml:space="preserve">التوزيع النقدي للسهم لآخر سنة</t>
  </si>
  <si>
    <t xml:space="preserve">اتركه صفراً إن لم توزع الشركة</t>
  </si>
  <si>
    <t xml:space="preserve">مكرر الربحية المناسب للقطاع</t>
  </si>
  <si>
    <t xml:space="preserve">متوسط مكررات شركات مماثلة</t>
  </si>
  <si>
    <t xml:space="preserve">عائد السندات أو الصكوك عالية الجودة</t>
  </si>
  <si>
    <t xml:space="preserve">يُستخدم في معادلة جراهام</t>
  </si>
  <si>
    <t xml:space="preserve">افتراضات السيناريوهات</t>
  </si>
  <si>
    <t xml:space="preserve">الافتراض</t>
  </si>
  <si>
    <t xml:space="preserve">متشائم</t>
  </si>
  <si>
    <t xml:space="preserve">أساسي</t>
  </si>
  <si>
    <t xml:space="preserve">متفائل</t>
  </si>
  <si>
    <t xml:space="preserve">ملاحظة</t>
  </si>
  <si>
    <t xml:space="preserve">نمو التدفق النقدي الحر سنوياً (السنوات 1–5)</t>
  </si>
  <si>
    <t xml:space="preserve">نمو التدفق النقدي الحر سنوياً (السنوات 6–10)</t>
  </si>
  <si>
    <t xml:space="preserve">النمو الدائم بعد السنة العاشرة</t>
  </si>
  <si>
    <t xml:space="preserve">لا يزيد عادةً عن نمو الاقتصاد على المدى الطويل</t>
  </si>
  <si>
    <t xml:space="preserve">معدل الخصم (العائد المطلوب)</t>
  </si>
  <si>
    <t xml:space="preserve">يجب أن يكون أكبر من النمو الدائم</t>
  </si>
  <si>
    <t xml:space="preserve">نمو الأرباح المتوقع سنوياً (لمعادلة جراهام)</t>
  </si>
  <si>
    <t xml:space="preserve">اكتبه نسبة، والأداة تحوله إلى رقم في المعادلة</t>
  </si>
  <si>
    <t xml:space="preserve">نمو التوزيعات الدائم</t>
  </si>
  <si>
    <t xml:space="preserve">الطرق الداخلة في متوسط القيمة (1 = تدخل، 0 = تُستبعد)</t>
  </si>
  <si>
    <t xml:space="preserve">خصم التدفقات النقدية الحرة</t>
  </si>
  <si>
    <t xml:space="preserve">رقم جراهام</t>
  </si>
  <si>
    <t xml:space="preserve">معادلة جراهام</t>
  </si>
  <si>
    <t xml:space="preserve">نموذج نمو التوزيعات</t>
  </si>
  <si>
    <t xml:space="preserve">مكرر الربحية</t>
  </si>
  <si>
    <t xml:space="preserve">تقدير القيمة العادلة للسهم</t>
  </si>
  <si>
    <t xml:space="preserve">البند</t>
  </si>
  <si>
    <t xml:space="preserve">خصم التدفقات النقدية الحرة على مرحلتين</t>
  </si>
  <si>
    <t xml:space="preserve">التدفق النقدي الحر المتوقع – السنة 1</t>
  </si>
  <si>
    <t xml:space="preserve">التدفق النقدي الحر المتوقع – السنة 2</t>
  </si>
  <si>
    <t xml:space="preserve">التدفق النقدي الحر المتوقع – السنة 3</t>
  </si>
  <si>
    <t xml:space="preserve">التدفق النقدي الحر المتوقع – السنة 4</t>
  </si>
  <si>
    <t xml:space="preserve">التدفق النقدي الحر المتوقع – السنة 5</t>
  </si>
  <si>
    <t xml:space="preserve">التدفق النقدي الحر المتوقع – السنة 6</t>
  </si>
  <si>
    <t xml:space="preserve">التدفق النقدي الحر المتوقع – السنة 7</t>
  </si>
  <si>
    <t xml:space="preserve">التدفق النقدي الحر المتوقع – السنة 8</t>
  </si>
  <si>
    <t xml:space="preserve">التدفق النقدي الحر المتوقع – السنة 9</t>
  </si>
  <si>
    <t xml:space="preserve">التدفق النقدي الحر المتوقع – السنة 10</t>
  </si>
  <si>
    <t xml:space="preserve">القيمة الحالية لتدفقات السنوات العشر</t>
  </si>
  <si>
    <t xml:space="preserve">القيمة النهائية بعد السنة العاشرة</t>
  </si>
  <si>
    <t xml:space="preserve">القيمة الحالية للقيمة النهائية</t>
  </si>
  <si>
    <t xml:space="preserve">قيمة المنشأة</t>
  </si>
  <si>
    <t xml:space="preserve">ناقص: صافي الديون</t>
  </si>
  <si>
    <t xml:space="preserve">قيمة حقوق المساهمين</t>
  </si>
  <si>
    <t xml:space="preserve">القيمة العادلة للسهم – التدفقات النقدية</t>
  </si>
  <si>
    <t xml:space="preserve">طرق المقارنة والأرباح</t>
  </si>
  <si>
    <t xml:space="preserve">ربحية السهم</t>
  </si>
  <si>
    <t xml:space="preserve">القيمة الدفترية للسهم</t>
  </si>
  <si>
    <t xml:space="preserve">رقم جراهام = الجذر التربيعي لـ (22.5 × ربحية السهم × القيمة الدفترية للسهم)</t>
  </si>
  <si>
    <t xml:space="preserve">معادلة جراهام = ربحية السهم × (8.5 + 2 × النمو) × 4.4 ÷ العائد</t>
  </si>
  <si>
    <t xml:space="preserve">القيمة بمكرر الربحية = ربحية السهم × مكرر القطاع</t>
  </si>
  <si>
    <t xml:space="preserve">الخلاصة</t>
  </si>
  <si>
    <t xml:space="preserve">متوسط القيمة العادلة من الطرق المختارة</t>
  </si>
  <si>
    <t xml:space="preserve">هامش الأمان = (القيمة العادلة − السعر) ÷ القيمة العادلة</t>
  </si>
  <si>
    <t xml:space="preserve">القراءة</t>
  </si>
  <si>
    <t xml:space="preserve">تنبيه: النتائج تقديرات تعليمية مبنية على افتراضاتك، وليست توصية استثمارية. القرار الاستثماري مسؤولية صاحبه، ويُستحسن استشارة جهة مرخصة من هيئة السوق المالية.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</si>
</sst>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#,##0.00;\(#,##0.00\);\-"/>
    <numFmt numFmtId="167" formatCode="#,##0;\(#,##0\);\-"/>
    <numFmt numFmtId="168" formatCode="0.0"/>
    <numFmt numFmtId="169" formatCode="0.0%;\(0.0%\);\-"/>
    <numFmt numFmtId="170" formatCode="0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FFFFFF"/>
      <name val="Arial"/>
      <family val="0"/>
      <charset val="1"/>
    </font>
    <font>
      <b val="true"/>
      <sz val="9"/>
      <color rgb="FF1C1B42"/>
      <name val="Arial"/>
      <family val="0"/>
      <charset val="1"/>
    </font>
    <font>
      <sz val="11"/>
      <color rgb="FF222222"/>
      <name val="Arial"/>
      <family val="0"/>
      <charset val="1"/>
    </font>
    <font>
      <b val="true"/>
      <sz val="11"/>
      <color rgb="FF1C1B42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0"/>
      <color rgb="FF1C1B42"/>
      <name val="Arial"/>
      <family val="0"/>
      <charset val="1"/>
    </font>
    <font>
      <sz val="8"/>
      <color rgb="FF666666"/>
      <name val="Arial"/>
      <family val="0"/>
      <charset val="1"/>
    </font>
    <font>
      <sz val="9"/>
      <color rgb="FF0000FF"/>
      <name val="Arial"/>
      <family val="0"/>
      <charset val="1"/>
    </font>
    <font>
      <sz val="10"/>
      <color rgb="FF0000FF"/>
      <name val="Arial"/>
      <family val="0"/>
      <charset val="1"/>
    </font>
    <font>
      <sz val="9"/>
      <color rgb="FF666666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222222"/>
      <name val="Arial"/>
      <family val="0"/>
      <charset val="1"/>
    </font>
    <font>
      <sz val="9"/>
      <color rgb="FF8A2D3B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1C1B42"/>
        <bgColor rgb="FF222222"/>
      </patternFill>
    </fill>
    <fill>
      <patternFill patternType="solid">
        <fgColor rgb="FFF2B632"/>
        <bgColor rgb="FFFF9900"/>
      </patternFill>
    </fill>
    <fill>
      <patternFill patternType="solid">
        <fgColor rgb="FFE4E2F2"/>
        <bgColor rgb="FFEEF1F8"/>
      </patternFill>
    </fill>
    <fill>
      <patternFill patternType="solid">
        <fgColor rgb="FFFFF4CC"/>
        <bgColor rgb="FFEEF1F8"/>
      </patternFill>
    </fill>
    <fill>
      <patternFill patternType="solid">
        <fgColor rgb="FFEEF1F8"/>
        <bgColor rgb="FFE4E2F2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9CBD6"/>
      </left>
      <right style="thin">
        <color rgb="FFC9CBD6"/>
      </right>
      <top style="thin">
        <color rgb="FFC9CBD6"/>
      </top>
      <bottom style="thin">
        <color rgb="FFC9CBD6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 readingOrder="2"/>
      <protection locked="true" hidden="false"/>
    </xf>
    <xf numFmtId="164" fontId="5" fillId="3" borderId="0" xfId="0" applyFont="true" applyBorder="true" applyAlignment="true" applyProtection="false">
      <alignment horizontal="center" vertical="center" textRotation="0" wrapText="true" indent="0" shrinkToFit="false" readingOrder="2"/>
      <protection locked="true" hidden="false"/>
    </xf>
    <xf numFmtId="164" fontId="6" fillId="0" borderId="0" xfId="0" applyFont="true" applyBorder="false" applyAlignment="true" applyProtection="false">
      <alignment horizontal="right" vertical="center" textRotation="0" wrapText="true" indent="0" shrinkToFit="false" readingOrder="2"/>
      <protection locked="true" hidden="false"/>
    </xf>
    <xf numFmtId="164" fontId="7" fillId="4" borderId="0" xfId="0" applyFont="true" applyBorder="false" applyAlignment="true" applyProtection="false">
      <alignment horizontal="right" vertical="center" textRotation="0" wrapText="true" indent="0" shrinkToFit="false" readingOrder="2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true" indent="0" shrinkToFit="false" readingOrder="2"/>
      <protection locked="true" hidden="false"/>
    </xf>
    <xf numFmtId="164" fontId="9" fillId="0" borderId="0" xfId="0" applyFont="true" applyBorder="false" applyAlignment="true" applyProtection="false">
      <alignment horizontal="right" vertical="center" textRotation="0" wrapText="true" indent="0" shrinkToFit="false" readingOrder="2"/>
      <protection locked="true" hidden="false"/>
    </xf>
    <xf numFmtId="164" fontId="10" fillId="0" borderId="0" xfId="0" applyFont="true" applyBorder="true" applyAlignment="true" applyProtection="false">
      <alignment horizontal="right" vertical="center" textRotation="0" wrapText="true" indent="0" shrinkToFit="false" readingOrder="2"/>
      <protection locked="true" hidden="false"/>
    </xf>
    <xf numFmtId="164" fontId="11" fillId="5" borderId="0" xfId="0" applyFont="true" applyBorder="true" applyAlignment="true" applyProtection="false">
      <alignment horizontal="right" vertical="center" textRotation="0" wrapText="true" indent="0" shrinkToFit="false" readingOrder="2"/>
      <protection locked="true" hidden="false"/>
    </xf>
    <xf numFmtId="164" fontId="7" fillId="4" borderId="0" xfId="0" applyFont="true" applyBorder="true" applyAlignment="true" applyProtection="false">
      <alignment horizontal="right" vertical="center" textRotation="0" wrapText="true" indent="0" shrinkToFit="false" readingOrder="2"/>
      <protection locked="true" hidden="false"/>
    </xf>
    <xf numFmtId="164" fontId="8" fillId="0" borderId="1" xfId="0" applyFont="true" applyBorder="true" applyAlignment="true" applyProtection="false">
      <alignment horizontal="right" vertical="center" textRotation="0" wrapText="true" indent="0" shrinkToFit="false" readingOrder="2"/>
      <protection locked="true" hidden="false"/>
    </xf>
    <xf numFmtId="165" fontId="12" fillId="5" borderId="1" xfId="0" applyFont="true" applyBorder="true" applyAlignment="true" applyProtection="true">
      <alignment horizontal="center" vertical="center" textRotation="0" wrapText="true" indent="0" shrinkToFit="false" readingOrder="2"/>
      <protection locked="false" hidden="false"/>
    </xf>
    <xf numFmtId="164" fontId="13" fillId="0" borderId="0" xfId="0" applyFont="true" applyBorder="false" applyAlignment="true" applyProtection="false">
      <alignment horizontal="right" vertical="center" textRotation="0" wrapText="true" indent="0" shrinkToFit="false" readingOrder="2"/>
      <protection locked="true" hidden="false"/>
    </xf>
    <xf numFmtId="166" fontId="12" fillId="5" borderId="1" xfId="0" applyFont="true" applyBorder="true" applyAlignment="true" applyProtection="true">
      <alignment horizontal="center" vertical="center" textRotation="0" wrapText="true" indent="0" shrinkToFit="false" readingOrder="2"/>
      <protection locked="false" hidden="false"/>
    </xf>
    <xf numFmtId="167" fontId="12" fillId="5" borderId="1" xfId="0" applyFont="true" applyBorder="true" applyAlignment="true" applyProtection="true">
      <alignment horizontal="center" vertical="center" textRotation="0" wrapText="true" indent="0" shrinkToFit="false" readingOrder="2"/>
      <protection locked="false" hidden="false"/>
    </xf>
    <xf numFmtId="168" fontId="12" fillId="5" borderId="1" xfId="0" applyFont="true" applyBorder="true" applyAlignment="true" applyProtection="true">
      <alignment horizontal="center" vertical="center" textRotation="0" wrapText="true" indent="0" shrinkToFit="false" readingOrder="2"/>
      <protection locked="false" hidden="false"/>
    </xf>
    <xf numFmtId="169" fontId="12" fillId="5" borderId="1" xfId="0" applyFont="true" applyBorder="true" applyAlignment="true" applyProtection="true">
      <alignment horizontal="center" vertical="center" textRotation="0" wrapText="true" indent="0" shrinkToFit="false" readingOrder="2"/>
      <protection locked="false" hidden="false"/>
    </xf>
    <xf numFmtId="164" fontId="14" fillId="2" borderId="1" xfId="0" applyFont="true" applyBorder="true" applyAlignment="true" applyProtection="false">
      <alignment horizontal="center" vertical="center" textRotation="0" wrapText="true" indent="0" shrinkToFit="false" readingOrder="2"/>
      <protection locked="true" hidden="false"/>
    </xf>
    <xf numFmtId="170" fontId="12" fillId="5" borderId="1" xfId="0" applyFont="true" applyBorder="true" applyAlignment="true" applyProtection="true">
      <alignment horizontal="center" vertical="center" textRotation="0" wrapText="true" indent="0" shrinkToFit="false" readingOrder="2"/>
      <protection locked="false" hidden="false"/>
    </xf>
    <xf numFmtId="167" fontId="8" fillId="6" borderId="1" xfId="0" applyFont="true" applyBorder="true" applyAlignment="true" applyProtection="false">
      <alignment horizontal="center" vertical="center" textRotation="0" wrapText="true" indent="0" shrinkToFit="false" readingOrder="2"/>
      <protection locked="true" hidden="false"/>
    </xf>
    <xf numFmtId="164" fontId="15" fillId="0" borderId="1" xfId="0" applyFont="true" applyBorder="true" applyAlignment="true" applyProtection="false">
      <alignment horizontal="right" vertical="center" textRotation="0" wrapText="true" indent="0" shrinkToFit="false" readingOrder="2"/>
      <protection locked="true" hidden="false"/>
    </xf>
    <xf numFmtId="166" fontId="15" fillId="6" borderId="1" xfId="0" applyFont="true" applyBorder="true" applyAlignment="true" applyProtection="false">
      <alignment horizontal="center" vertical="center" textRotation="0" wrapText="true" indent="0" shrinkToFit="false" readingOrder="2"/>
      <protection locked="true" hidden="false"/>
    </xf>
    <xf numFmtId="166" fontId="8" fillId="6" borderId="1" xfId="0" applyFont="true" applyBorder="true" applyAlignment="true" applyProtection="false">
      <alignment horizontal="center" vertical="center" textRotation="0" wrapText="true" indent="0" shrinkToFit="false" readingOrder="2"/>
      <protection locked="true" hidden="false"/>
    </xf>
    <xf numFmtId="166" fontId="15" fillId="3" borderId="1" xfId="0" applyFont="true" applyBorder="true" applyAlignment="true" applyProtection="false">
      <alignment horizontal="center" vertical="center" textRotation="0" wrapText="true" indent="0" shrinkToFit="false" readingOrder="2"/>
      <protection locked="true" hidden="false"/>
    </xf>
    <xf numFmtId="169" fontId="15" fillId="6" borderId="1" xfId="0" applyFont="true" applyBorder="true" applyAlignment="true" applyProtection="false">
      <alignment horizontal="center" vertical="center" textRotation="0" wrapText="true" indent="0" shrinkToFit="false" readingOrder="2"/>
      <protection locked="true" hidden="false"/>
    </xf>
    <xf numFmtId="165" fontId="8" fillId="6" borderId="1" xfId="0" applyFont="true" applyBorder="true" applyAlignment="true" applyProtection="false">
      <alignment horizontal="center" vertical="center" textRotation="0" wrapText="true" indent="0" shrinkToFit="false" readingOrder="2"/>
      <protection locked="true" hidden="false"/>
    </xf>
    <xf numFmtId="164" fontId="16" fillId="0" borderId="0" xfId="0" applyFont="true" applyBorder="true" applyAlignment="true" applyProtection="false">
      <alignment horizontal="right" vertical="center" textRotation="0" wrapText="true" indent="0" shrinkToFit="false" readingOrder="2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CBD6"/>
      <rgbColor rgb="FF808080"/>
      <rgbColor rgb="FF9999FF"/>
      <rgbColor rgb="FF8A2D3B"/>
      <rgbColor rgb="FFFFF4CC"/>
      <rgbColor rgb="FFEEF1F8"/>
      <rgbColor rgb="FF660066"/>
      <rgbColor rgb="FFFF8080"/>
      <rgbColor rgb="FF0066CC"/>
      <rgbColor rgb="FFE4E2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2B632"/>
      <rgbColor rgb="FFFF9900"/>
      <rgbColor rgb="FFFF6600"/>
      <rgbColor rgb="FF666666"/>
      <rgbColor rgb="FF969696"/>
      <rgbColor rgb="FF1C1B42"/>
      <rgbColor rgb="FF339966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24"/>
  <sheetViews>
    <sheetView showFormulas="false" showGridLines="false" showRowColHeaders="true" showZeros="true" rightToLeft="tru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96"/>
  </cols>
  <sheetData>
    <row r="1" customFormat="false" ht="33.75" hidden="false" customHeight="true" outlineLevel="0" collapsed="false">
      <c r="A1" s="1" t="s">
        <v>0</v>
      </c>
      <c r="B1" s="1"/>
    </row>
    <row r="2" customFormat="false" ht="15" hidden="false" customHeight="true" outlineLevel="0" collapsed="false">
      <c r="A2" s="2" t="s">
        <v>1</v>
      </c>
      <c r="B2" s="2"/>
    </row>
    <row r="4" customFormat="false" ht="60" hidden="false" customHeight="true" outlineLevel="0" collapsed="false">
      <c r="B4" s="3" t="s">
        <v>2</v>
      </c>
    </row>
    <row r="6" customFormat="false" ht="19.5" hidden="false" customHeight="true" outlineLevel="0" collapsed="false">
      <c r="B6" s="4" t="s">
        <v>3</v>
      </c>
    </row>
    <row r="7" customFormat="false" ht="31.5" hidden="false" customHeight="true" outlineLevel="0" collapsed="false">
      <c r="B7" s="5" t="s">
        <v>4</v>
      </c>
    </row>
    <row r="8" customFormat="false" ht="31.5" hidden="false" customHeight="true" outlineLevel="0" collapsed="false">
      <c r="B8" s="5" t="s">
        <v>5</v>
      </c>
    </row>
    <row r="9" customFormat="false" ht="31.5" hidden="false" customHeight="true" outlineLevel="0" collapsed="false">
      <c r="B9" s="5" t="s">
        <v>6</v>
      </c>
    </row>
    <row r="10" customFormat="false" ht="31.5" hidden="false" customHeight="true" outlineLevel="0" collapsed="false">
      <c r="B10" s="5" t="s">
        <v>7</v>
      </c>
    </row>
    <row r="12" customFormat="false" ht="19.5" hidden="false" customHeight="true" outlineLevel="0" collapsed="false">
      <c r="B12" s="4" t="s">
        <v>8</v>
      </c>
    </row>
    <row r="13" customFormat="false" ht="31.5" hidden="false" customHeight="true" outlineLevel="0" collapsed="false">
      <c r="B13" s="5" t="s">
        <v>9</v>
      </c>
    </row>
    <row r="14" customFormat="false" ht="31.5" hidden="false" customHeight="true" outlineLevel="0" collapsed="false">
      <c r="B14" s="5" t="s">
        <v>10</v>
      </c>
    </row>
    <row r="15" customFormat="false" ht="31.5" hidden="false" customHeight="true" outlineLevel="0" collapsed="false">
      <c r="B15" s="5" t="s">
        <v>11</v>
      </c>
    </row>
    <row r="16" customFormat="false" ht="31.5" hidden="false" customHeight="true" outlineLevel="0" collapsed="false">
      <c r="B16" s="5" t="s">
        <v>12</v>
      </c>
    </row>
    <row r="18" customFormat="false" ht="19.5" hidden="false" customHeight="true" outlineLevel="0" collapsed="false">
      <c r="B18" s="4" t="s">
        <v>13</v>
      </c>
    </row>
    <row r="19" customFormat="false" ht="15" hidden="false" customHeight="false" outlineLevel="0" collapsed="false">
      <c r="B19" s="6" t="s">
        <v>14</v>
      </c>
    </row>
    <row r="20" customFormat="false" ht="15" hidden="false" customHeight="false" outlineLevel="0" collapsed="false">
      <c r="B20" s="6" t="s">
        <v>15</v>
      </c>
    </row>
    <row r="21" customFormat="false" ht="15" hidden="false" customHeight="false" outlineLevel="0" collapsed="false">
      <c r="B21" s="6" t="s">
        <v>16</v>
      </c>
    </row>
    <row r="22" customFormat="false" ht="15" hidden="false" customHeight="false" outlineLevel="0" collapsed="false">
      <c r="B22" s="6" t="s">
        <v>17</v>
      </c>
    </row>
    <row r="24" customFormat="false" ht="27.75" hidden="false" customHeight="true" outlineLevel="0" collapsed="false">
      <c r="A24" s="7" t="s">
        <v>18</v>
      </c>
      <c r="B24" s="7"/>
    </row>
  </sheetData>
  <sheetProtection sheet="true" password="9abc" formatColumns="false"/>
  <mergeCells count="3">
    <mergeCell ref="A1:B1"/>
    <mergeCell ref="A2:B2"/>
    <mergeCell ref="A24:B24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30"/>
  <sheetViews>
    <sheetView showFormulas="false" showGridLines="false" showRowColHeaders="true" showZeros="true" rightToLeft="tru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6"/>
    <col collapsed="false" customWidth="true" hidden="false" outlineLevel="0" max="4" min="2" style="0" width="16"/>
    <col collapsed="false" customWidth="true" hidden="false" outlineLevel="0" max="5" min="5" style="0" width="40"/>
  </cols>
  <sheetData>
    <row r="1" customFormat="false" ht="33.75" hidden="false" customHeight="true" outlineLevel="0" collapsed="false">
      <c r="A1" s="1" t="s">
        <v>19</v>
      </c>
      <c r="B1" s="1"/>
      <c r="C1" s="1"/>
      <c r="D1" s="1"/>
      <c r="E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</row>
    <row r="3" customFormat="false" ht="15" hidden="false" customHeight="true" outlineLevel="0" collapsed="false">
      <c r="A3" s="8" t="s">
        <v>20</v>
      </c>
      <c r="B3" s="8"/>
      <c r="C3" s="8"/>
      <c r="D3" s="8"/>
      <c r="E3" s="8"/>
    </row>
    <row r="4" customFormat="false" ht="19.5" hidden="false" customHeight="true" outlineLevel="0" collapsed="false">
      <c r="A4" s="9" t="s">
        <v>21</v>
      </c>
      <c r="B4" s="9"/>
      <c r="C4" s="9"/>
      <c r="D4" s="9"/>
      <c r="E4" s="9"/>
    </row>
    <row r="5" customFormat="false" ht="15" hidden="false" customHeight="true" outlineLevel="0" collapsed="false">
      <c r="A5" s="10" t="s">
        <v>22</v>
      </c>
      <c r="B5" s="11" t="s">
        <v>23</v>
      </c>
      <c r="C5" s="11"/>
      <c r="D5" s="11"/>
      <c r="E5" s="12"/>
    </row>
    <row r="6" customFormat="false" ht="15" hidden="false" customHeight="false" outlineLevel="0" collapsed="false">
      <c r="A6" s="10" t="s">
        <v>24</v>
      </c>
      <c r="B6" s="13" t="n">
        <v>42.5</v>
      </c>
      <c r="E6" s="12"/>
    </row>
    <row r="7" customFormat="false" ht="15" hidden="false" customHeight="false" outlineLevel="0" collapsed="false">
      <c r="A7" s="10" t="s">
        <v>25</v>
      </c>
      <c r="B7" s="14" t="n">
        <v>100000000</v>
      </c>
      <c r="E7" s="12"/>
    </row>
    <row r="8" customFormat="false" ht="15" hidden="false" customHeight="false" outlineLevel="0" collapsed="false">
      <c r="A8" s="10" t="s">
        <v>26</v>
      </c>
      <c r="B8" s="14" t="n">
        <v>360000000</v>
      </c>
      <c r="E8" s="12"/>
    </row>
    <row r="9" customFormat="false" ht="15" hidden="false" customHeight="false" outlineLevel="0" collapsed="false">
      <c r="A9" s="10" t="s">
        <v>27</v>
      </c>
      <c r="B9" s="14" t="n">
        <v>2600000000</v>
      </c>
      <c r="E9" s="12"/>
    </row>
    <row r="10" customFormat="false" ht="15" hidden="false" customHeight="false" outlineLevel="0" collapsed="false">
      <c r="A10" s="10" t="s">
        <v>28</v>
      </c>
      <c r="B10" s="14" t="n">
        <v>330000000</v>
      </c>
      <c r="E10" s="12" t="s">
        <v>29</v>
      </c>
    </row>
    <row r="11" customFormat="false" ht="15" hidden="false" customHeight="false" outlineLevel="0" collapsed="false">
      <c r="A11" s="10" t="s">
        <v>30</v>
      </c>
      <c r="B11" s="14" t="n">
        <v>400000000</v>
      </c>
      <c r="E11" s="12" t="s">
        <v>31</v>
      </c>
    </row>
    <row r="12" customFormat="false" ht="15" hidden="false" customHeight="false" outlineLevel="0" collapsed="false">
      <c r="A12" s="10" t="s">
        <v>32</v>
      </c>
      <c r="B12" s="13" t="n">
        <v>1.5</v>
      </c>
      <c r="E12" s="12" t="s">
        <v>33</v>
      </c>
    </row>
    <row r="13" customFormat="false" ht="15" hidden="false" customHeight="false" outlineLevel="0" collapsed="false">
      <c r="A13" s="10" t="s">
        <v>34</v>
      </c>
      <c r="B13" s="15" t="n">
        <v>15</v>
      </c>
      <c r="E13" s="12" t="s">
        <v>35</v>
      </c>
    </row>
    <row r="14" customFormat="false" ht="15" hidden="false" customHeight="false" outlineLevel="0" collapsed="false">
      <c r="A14" s="10" t="s">
        <v>36</v>
      </c>
      <c r="B14" s="16" t="n">
        <v>0.055</v>
      </c>
      <c r="E14" s="12" t="s">
        <v>37</v>
      </c>
    </row>
    <row r="15" customFormat="false" ht="19.5" hidden="false" customHeight="true" outlineLevel="0" collapsed="false">
      <c r="A15" s="9" t="s">
        <v>38</v>
      </c>
      <c r="B15" s="9"/>
      <c r="C15" s="9"/>
      <c r="D15" s="9"/>
      <c r="E15" s="9"/>
    </row>
    <row r="16" customFormat="false" ht="30" hidden="false" customHeight="true" outlineLevel="0" collapsed="false">
      <c r="A16" s="17" t="s">
        <v>39</v>
      </c>
      <c r="B16" s="17" t="s">
        <v>40</v>
      </c>
      <c r="C16" s="17" t="s">
        <v>41</v>
      </c>
      <c r="D16" s="17" t="s">
        <v>42</v>
      </c>
      <c r="E16" s="17" t="s">
        <v>43</v>
      </c>
    </row>
    <row r="17" customFormat="false" ht="15" hidden="false" customHeight="false" outlineLevel="0" collapsed="false">
      <c r="A17" s="10" t="s">
        <v>44</v>
      </c>
      <c r="B17" s="16" t="n">
        <v>0.03</v>
      </c>
      <c r="C17" s="16" t="n">
        <v>0.07</v>
      </c>
      <c r="D17" s="16" t="n">
        <v>0.11</v>
      </c>
      <c r="E17" s="12"/>
    </row>
    <row r="18" customFormat="false" ht="15" hidden="false" customHeight="false" outlineLevel="0" collapsed="false">
      <c r="A18" s="10" t="s">
        <v>45</v>
      </c>
      <c r="B18" s="16" t="n">
        <v>0.02</v>
      </c>
      <c r="C18" s="16" t="n">
        <v>0.05</v>
      </c>
      <c r="D18" s="16" t="n">
        <v>0.08</v>
      </c>
      <c r="E18" s="12"/>
    </row>
    <row r="19" customFormat="false" ht="15" hidden="false" customHeight="false" outlineLevel="0" collapsed="false">
      <c r="A19" s="10" t="s">
        <v>46</v>
      </c>
      <c r="B19" s="16" t="n">
        <v>0.015</v>
      </c>
      <c r="C19" s="16" t="n">
        <v>0.025</v>
      </c>
      <c r="D19" s="16" t="n">
        <v>0.03</v>
      </c>
      <c r="E19" s="12" t="s">
        <v>47</v>
      </c>
    </row>
    <row r="20" customFormat="false" ht="15" hidden="false" customHeight="false" outlineLevel="0" collapsed="false">
      <c r="A20" s="10" t="s">
        <v>48</v>
      </c>
      <c r="B20" s="16" t="n">
        <v>0.12</v>
      </c>
      <c r="C20" s="16" t="n">
        <v>0.1</v>
      </c>
      <c r="D20" s="16" t="n">
        <v>0.09</v>
      </c>
      <c r="E20" s="12" t="s">
        <v>49</v>
      </c>
    </row>
    <row r="21" customFormat="false" ht="15" hidden="false" customHeight="false" outlineLevel="0" collapsed="false">
      <c r="A21" s="10" t="s">
        <v>50</v>
      </c>
      <c r="B21" s="16" t="n">
        <v>0.03</v>
      </c>
      <c r="C21" s="16" t="n">
        <v>0.06</v>
      </c>
      <c r="D21" s="16" t="n">
        <v>0.09</v>
      </c>
      <c r="E21" s="12" t="s">
        <v>51</v>
      </c>
    </row>
    <row r="22" customFormat="false" ht="15" hidden="false" customHeight="false" outlineLevel="0" collapsed="false">
      <c r="A22" s="10" t="s">
        <v>52</v>
      </c>
      <c r="B22" s="16" t="n">
        <v>0.02</v>
      </c>
      <c r="C22" s="16" t="n">
        <v>0.03</v>
      </c>
      <c r="D22" s="16" t="n">
        <v>0.04</v>
      </c>
      <c r="E22" s="12"/>
    </row>
    <row r="23" customFormat="false" ht="19.5" hidden="false" customHeight="true" outlineLevel="0" collapsed="false">
      <c r="A23" s="9" t="s">
        <v>53</v>
      </c>
      <c r="B23" s="9"/>
      <c r="C23" s="9"/>
      <c r="D23" s="9"/>
      <c r="E23" s="9"/>
    </row>
    <row r="24" customFormat="false" ht="15" hidden="false" customHeight="false" outlineLevel="0" collapsed="false">
      <c r="A24" s="10" t="s">
        <v>54</v>
      </c>
      <c r="B24" s="18" t="n">
        <v>1</v>
      </c>
    </row>
    <row r="25" customFormat="false" ht="15" hidden="false" customHeight="false" outlineLevel="0" collapsed="false">
      <c r="A25" s="10" t="s">
        <v>55</v>
      </c>
      <c r="B25" s="18" t="n">
        <v>1</v>
      </c>
    </row>
    <row r="26" customFormat="false" ht="15" hidden="false" customHeight="false" outlineLevel="0" collapsed="false">
      <c r="A26" s="10" t="s">
        <v>56</v>
      </c>
      <c r="B26" s="18" t="n">
        <v>1</v>
      </c>
    </row>
    <row r="27" customFormat="false" ht="15" hidden="false" customHeight="false" outlineLevel="0" collapsed="false">
      <c r="A27" s="10" t="s">
        <v>57</v>
      </c>
      <c r="B27" s="18" t="n">
        <v>1</v>
      </c>
    </row>
    <row r="28" customFormat="false" ht="15" hidden="false" customHeight="false" outlineLevel="0" collapsed="false">
      <c r="A28" s="10" t="s">
        <v>58</v>
      </c>
      <c r="B28" s="18" t="n">
        <v>1</v>
      </c>
    </row>
    <row r="30" customFormat="false" ht="27.75" hidden="false" customHeight="true" outlineLevel="0" collapsed="false">
      <c r="A30" s="7" t="s">
        <v>18</v>
      </c>
      <c r="B30" s="7"/>
      <c r="C30" s="7"/>
      <c r="D30" s="7"/>
      <c r="E30" s="7"/>
    </row>
  </sheetData>
  <sheetProtection sheet="true" password="9abc" formatColumns="false"/>
  <mergeCells count="8">
    <mergeCell ref="A1:E1"/>
    <mergeCell ref="A2:E2"/>
    <mergeCell ref="A3:E3"/>
    <mergeCell ref="A4:E4"/>
    <mergeCell ref="B5:D5"/>
    <mergeCell ref="A15:E15"/>
    <mergeCell ref="A23:E23"/>
    <mergeCell ref="A30:E30"/>
  </mergeCells>
  <dataValidations count="1">
    <dataValidation allowBlank="false" errorStyle="stop" operator="between" showDropDown="false" showErrorMessage="false" showInputMessage="false" sqref="B24:B28" type="list">
      <formula1>"0,1"</formula1>
      <formula2>0</formula2>
    </dataValidation>
  </dataValidations>
  <printOptions headings="false" gridLines="false" gridLinesSet="true" horizontalCentered="true" verticalCentered="false"/>
  <pageMargins left="0.75" right="0.75" top="1" bottom="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38"/>
  <sheetViews>
    <sheetView showFormulas="false" showGridLines="false" showRowColHeaders="true" showZeros="true" rightToLeft="tru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4"/>
    <col collapsed="false" customWidth="true" hidden="false" outlineLevel="0" max="4" min="2" style="0" width="18"/>
    <col collapsed="false" customWidth="true" hidden="true" outlineLevel="0" max="5" min="5" style="0" width="13"/>
  </cols>
  <sheetData>
    <row r="1" customFormat="false" ht="33.75" hidden="false" customHeight="true" outlineLevel="0" collapsed="false">
      <c r="A1" s="1" t="s">
        <v>59</v>
      </c>
      <c r="B1" s="1"/>
      <c r="C1" s="1"/>
      <c r="D1" s="1"/>
    </row>
    <row r="2" customFormat="false" ht="15" hidden="false" customHeight="true" outlineLevel="0" collapsed="false">
      <c r="A2" s="2" t="s">
        <v>1</v>
      </c>
      <c r="B2" s="2"/>
      <c r="C2" s="2"/>
      <c r="D2" s="2"/>
    </row>
    <row r="4" customFormat="false" ht="30" hidden="false" customHeight="true" outlineLevel="0" collapsed="false">
      <c r="A4" s="17" t="s">
        <v>60</v>
      </c>
      <c r="B4" s="17" t="s">
        <v>40</v>
      </c>
      <c r="C4" s="17" t="s">
        <v>41</v>
      </c>
      <c r="D4" s="17" t="s">
        <v>42</v>
      </c>
    </row>
    <row r="5" customFormat="false" ht="19.5" hidden="false" customHeight="true" outlineLevel="0" collapsed="false">
      <c r="A5" s="9" t="s">
        <v>61</v>
      </c>
      <c r="B5" s="9"/>
      <c r="C5" s="9"/>
      <c r="D5" s="9"/>
    </row>
    <row r="6" customFormat="false" ht="15" hidden="false" customHeight="false" outlineLevel="0" collapsed="false">
      <c r="A6" s="10" t="s">
        <v>62</v>
      </c>
      <c r="B6" s="19" t="n">
        <f aca="false">البيانات!$B$10*(1+البيانات!B$17)</f>
        <v>339900000</v>
      </c>
      <c r="C6" s="19" t="n">
        <f aca="false">البيانات!$B$10*(1+البيانات!C$17)</f>
        <v>353100000</v>
      </c>
      <c r="D6" s="19" t="n">
        <f aca="false">البيانات!$B$10*(1+البيانات!D$17)</f>
        <v>366300000</v>
      </c>
      <c r="E6" s="0" t="n">
        <v>1</v>
      </c>
    </row>
    <row r="7" customFormat="false" ht="15" hidden="false" customHeight="false" outlineLevel="0" collapsed="false">
      <c r="A7" s="10" t="s">
        <v>63</v>
      </c>
      <c r="B7" s="19" t="n">
        <f aca="false">B6*(1+البيانات!B$17)</f>
        <v>350097000</v>
      </c>
      <c r="C7" s="19" t="n">
        <f aca="false">C6*(1+البيانات!C$17)</f>
        <v>377817000</v>
      </c>
      <c r="D7" s="19" t="n">
        <f aca="false">D6*(1+البيانات!D$17)</f>
        <v>406593000</v>
      </c>
      <c r="E7" s="0" t="n">
        <v>2</v>
      </c>
    </row>
    <row r="8" customFormat="false" ht="15" hidden="false" customHeight="false" outlineLevel="0" collapsed="false">
      <c r="A8" s="10" t="s">
        <v>64</v>
      </c>
      <c r="B8" s="19" t="n">
        <f aca="false">B7*(1+البيانات!B$17)</f>
        <v>360599910</v>
      </c>
      <c r="C8" s="19" t="n">
        <f aca="false">C7*(1+البيانات!C$17)</f>
        <v>404264190</v>
      </c>
      <c r="D8" s="19" t="n">
        <f aca="false">D7*(1+البيانات!D$17)</f>
        <v>451318230</v>
      </c>
      <c r="E8" s="0" t="n">
        <v>3</v>
      </c>
    </row>
    <row r="9" customFormat="false" ht="15" hidden="false" customHeight="false" outlineLevel="0" collapsed="false">
      <c r="A9" s="10" t="s">
        <v>65</v>
      </c>
      <c r="B9" s="19" t="n">
        <f aca="false">B8*(1+البيانات!B$17)</f>
        <v>371417907.3</v>
      </c>
      <c r="C9" s="19" t="n">
        <f aca="false">C8*(1+البيانات!C$17)</f>
        <v>432562683.3</v>
      </c>
      <c r="D9" s="19" t="n">
        <f aca="false">D8*(1+البيانات!D$17)</f>
        <v>500963235.3</v>
      </c>
      <c r="E9" s="0" t="n">
        <v>4</v>
      </c>
    </row>
    <row r="10" customFormat="false" ht="15" hidden="false" customHeight="false" outlineLevel="0" collapsed="false">
      <c r="A10" s="10" t="s">
        <v>66</v>
      </c>
      <c r="B10" s="19" t="n">
        <f aca="false">B9*(1+البيانات!B$17)</f>
        <v>382560444.519</v>
      </c>
      <c r="C10" s="19" t="n">
        <f aca="false">C9*(1+البيانات!C$17)</f>
        <v>462842071.131</v>
      </c>
      <c r="D10" s="19" t="n">
        <f aca="false">D9*(1+البيانات!D$17)</f>
        <v>556069191.183</v>
      </c>
      <c r="E10" s="0" t="n">
        <v>5</v>
      </c>
    </row>
    <row r="11" customFormat="false" ht="15" hidden="false" customHeight="false" outlineLevel="0" collapsed="false">
      <c r="A11" s="10" t="s">
        <v>67</v>
      </c>
      <c r="B11" s="19" t="n">
        <f aca="false">B10*(1+البيانات!B$18)</f>
        <v>390211653.40938</v>
      </c>
      <c r="C11" s="19" t="n">
        <f aca="false">C10*(1+البيانات!C$18)</f>
        <v>485984174.68755</v>
      </c>
      <c r="D11" s="19" t="n">
        <f aca="false">D10*(1+البيانات!D$18)</f>
        <v>600554726.47764</v>
      </c>
      <c r="E11" s="0" t="n">
        <v>6</v>
      </c>
    </row>
    <row r="12" customFormat="false" ht="15" hidden="false" customHeight="false" outlineLevel="0" collapsed="false">
      <c r="A12" s="10" t="s">
        <v>68</v>
      </c>
      <c r="B12" s="19" t="n">
        <f aca="false">B11*(1+البيانات!B$18)</f>
        <v>398015886.477568</v>
      </c>
      <c r="C12" s="19" t="n">
        <f aca="false">C11*(1+البيانات!C$18)</f>
        <v>510283383.421928</v>
      </c>
      <c r="D12" s="19" t="n">
        <f aca="false">D11*(1+البيانات!D$18)</f>
        <v>648599104.595852</v>
      </c>
      <c r="E12" s="0" t="n">
        <v>7</v>
      </c>
    </row>
    <row r="13" customFormat="false" ht="15" hidden="false" customHeight="false" outlineLevel="0" collapsed="false">
      <c r="A13" s="10" t="s">
        <v>69</v>
      </c>
      <c r="B13" s="19" t="n">
        <f aca="false">B12*(1+البيانات!B$18)</f>
        <v>405976204.207119</v>
      </c>
      <c r="C13" s="19" t="n">
        <f aca="false">C12*(1+البيانات!C$18)</f>
        <v>535797552.593024</v>
      </c>
      <c r="D13" s="19" t="n">
        <f aca="false">D12*(1+البيانات!D$18)</f>
        <v>700487032.96352</v>
      </c>
      <c r="E13" s="0" t="n">
        <v>8</v>
      </c>
    </row>
    <row r="14" customFormat="false" ht="15" hidden="false" customHeight="false" outlineLevel="0" collapsed="false">
      <c r="A14" s="10" t="s">
        <v>70</v>
      </c>
      <c r="B14" s="19" t="n">
        <f aca="false">B13*(1+البيانات!B$18)</f>
        <v>414095728.291261</v>
      </c>
      <c r="C14" s="19" t="n">
        <f aca="false">C13*(1+البيانات!C$18)</f>
        <v>562587430.222675</v>
      </c>
      <c r="D14" s="19" t="n">
        <f aca="false">D13*(1+البيانات!D$18)</f>
        <v>756525995.600601</v>
      </c>
      <c r="E14" s="0" t="n">
        <v>9</v>
      </c>
    </row>
    <row r="15" customFormat="false" ht="15" hidden="false" customHeight="false" outlineLevel="0" collapsed="false">
      <c r="A15" s="10" t="s">
        <v>71</v>
      </c>
      <c r="B15" s="19" t="n">
        <f aca="false">B14*(1+البيانات!B$18)</f>
        <v>422377642.857087</v>
      </c>
      <c r="C15" s="19" t="n">
        <f aca="false">C14*(1+البيانات!C$18)</f>
        <v>590716801.733809</v>
      </c>
      <c r="D15" s="19" t="n">
        <f aca="false">D14*(1+البيانات!D$18)</f>
        <v>817048075.24865</v>
      </c>
      <c r="E15" s="0" t="n">
        <v>10</v>
      </c>
    </row>
    <row r="16" customFormat="false" ht="15" hidden="false" customHeight="false" outlineLevel="0" collapsed="false">
      <c r="A16" s="10" t="s">
        <v>72</v>
      </c>
      <c r="B16" s="19" t="n">
        <f aca="false">SUMPRODUCT(B6:B15,1/(1+البيانات!B$20)^$E$6:$E$15)</f>
        <v>2119386974.89468</v>
      </c>
      <c r="C16" s="19" t="n">
        <f aca="false">SUMPRODUCT(C6:C15,1/(1+البيانات!C$20)^$E$6:$E$15)</f>
        <v>2772283626.68322</v>
      </c>
      <c r="D16" s="19" t="n">
        <f aca="false">SUMPRODUCT(D6:D15,1/(1+البيانات!D$20)^$E$6:$E$15)</f>
        <v>3500981951.85852</v>
      </c>
    </row>
    <row r="17" customFormat="false" ht="15" hidden="false" customHeight="false" outlineLevel="0" collapsed="false">
      <c r="A17" s="10" t="s">
        <v>73</v>
      </c>
      <c r="B17" s="19" t="n">
        <f aca="false">IF(البيانات!B$20&lt;=البيانات!B$19,NA(),B15*(1+البيانات!B$19)/(البيانات!B$20-البيانات!B$19))</f>
        <v>4082983880.95184</v>
      </c>
      <c r="C17" s="19" t="n">
        <f aca="false">IF(البيانات!C$20&lt;=البيانات!C$19,NA(),C15*(1+البيانات!C$19)/(البيانات!C$20-البيانات!C$19))</f>
        <v>8073129623.69539</v>
      </c>
      <c r="D17" s="19" t="n">
        <f aca="false">IF(البيانات!D$20&lt;=البيانات!D$19,NA(),D15*(1+البيانات!D$19)/(البيانات!D$20-البيانات!D$19))</f>
        <v>14025991958.4352</v>
      </c>
    </row>
    <row r="18" customFormat="false" ht="15" hidden="false" customHeight="false" outlineLevel="0" collapsed="false">
      <c r="A18" s="10" t="s">
        <v>74</v>
      </c>
      <c r="B18" s="19" t="n">
        <f aca="false">B17/(1+البيانات!B$20)^10</f>
        <v>1314611535.0977</v>
      </c>
      <c r="C18" s="19" t="n">
        <f aca="false">C17/(1+البيانات!C$20)^10</f>
        <v>3112540951.11051</v>
      </c>
      <c r="D18" s="19" t="n">
        <f aca="false">D17/(1+البيانات!D$20)^10</f>
        <v>5924730580.67504</v>
      </c>
    </row>
    <row r="19" customFormat="false" ht="15" hidden="false" customHeight="false" outlineLevel="0" collapsed="false">
      <c r="A19" s="10" t="s">
        <v>75</v>
      </c>
      <c r="B19" s="19" t="n">
        <f aca="false">B16+B18</f>
        <v>3433998509.99239</v>
      </c>
      <c r="C19" s="19" t="n">
        <f aca="false">C16+C18</f>
        <v>5884824577.79373</v>
      </c>
      <c r="D19" s="19" t="n">
        <f aca="false">D16+D18</f>
        <v>9425712532.53356</v>
      </c>
    </row>
    <row r="20" customFormat="false" ht="15" hidden="false" customHeight="false" outlineLevel="0" collapsed="false">
      <c r="A20" s="10" t="s">
        <v>76</v>
      </c>
      <c r="B20" s="19" t="n">
        <f aca="false">البيانات!$B$11</f>
        <v>400000000</v>
      </c>
      <c r="C20" s="19" t="n">
        <f aca="false">البيانات!$B$11</f>
        <v>400000000</v>
      </c>
      <c r="D20" s="19" t="n">
        <f aca="false">البيانات!$B$11</f>
        <v>400000000</v>
      </c>
    </row>
    <row r="21" customFormat="false" ht="15" hidden="false" customHeight="false" outlineLevel="0" collapsed="false">
      <c r="A21" s="10" t="s">
        <v>77</v>
      </c>
      <c r="B21" s="19" t="n">
        <f aca="false">B19-B20</f>
        <v>3033998509.99239</v>
      </c>
      <c r="C21" s="19" t="n">
        <f aca="false">C19-C20</f>
        <v>5484824577.79373</v>
      </c>
      <c r="D21" s="19" t="n">
        <f aca="false">D19-D20</f>
        <v>9025712532.53356</v>
      </c>
    </row>
    <row r="22" customFormat="false" ht="15" hidden="false" customHeight="false" outlineLevel="0" collapsed="false">
      <c r="A22" s="20" t="s">
        <v>78</v>
      </c>
      <c r="B22" s="21" t="n">
        <f aca="false">B21/البيانات!$B$7</f>
        <v>30.3399850999239</v>
      </c>
      <c r="C22" s="21" t="n">
        <f aca="false">C21/البيانات!$B$7</f>
        <v>54.8482457779373</v>
      </c>
      <c r="D22" s="21" t="n">
        <f aca="false">D21/البيانات!$B$7</f>
        <v>90.2571253253356</v>
      </c>
    </row>
    <row r="23" customFormat="false" ht="19.5" hidden="false" customHeight="true" outlineLevel="0" collapsed="false">
      <c r="A23" s="9" t="s">
        <v>79</v>
      </c>
      <c r="B23" s="9"/>
      <c r="C23" s="9"/>
      <c r="D23" s="9"/>
    </row>
    <row r="24" customFormat="false" ht="15" hidden="false" customHeight="false" outlineLevel="0" collapsed="false">
      <c r="A24" s="10" t="s">
        <v>80</v>
      </c>
      <c r="B24" s="22" t="n">
        <f aca="false">(البيانات!$B$8/البيانات!$B$7)</f>
        <v>3.6</v>
      </c>
      <c r="C24" s="22" t="n">
        <f aca="false">(البيانات!$B$8/البيانات!$B$7)</f>
        <v>3.6</v>
      </c>
      <c r="D24" s="22" t="n">
        <f aca="false">(البيانات!$B$8/البيانات!$B$7)</f>
        <v>3.6</v>
      </c>
    </row>
    <row r="25" customFormat="false" ht="15" hidden="false" customHeight="false" outlineLevel="0" collapsed="false">
      <c r="A25" s="10" t="s">
        <v>81</v>
      </c>
      <c r="B25" s="22" t="n">
        <f aca="false">(البيانات!$B$9/البيانات!$B$7)</f>
        <v>26</v>
      </c>
      <c r="C25" s="22" t="n">
        <f aca="false">(البيانات!$B$9/البيانات!$B$7)</f>
        <v>26</v>
      </c>
      <c r="D25" s="22" t="n">
        <f aca="false">(البيانات!$B$9/البيانات!$B$7)</f>
        <v>26</v>
      </c>
    </row>
    <row r="26" customFormat="false" ht="23.85" hidden="false" customHeight="false" outlineLevel="0" collapsed="false">
      <c r="A26" s="10" t="s">
        <v>82</v>
      </c>
      <c r="B26" s="22" t="n">
        <f aca="false">IF(AND((البيانات!$B$8/البيانات!$B$7)&gt;0,(البيانات!$B$9/البيانات!$B$7)&gt;0),SQRT(22.5*(البيانات!$B$8/البيانات!$B$7)*(البيانات!$B$9/البيانات!$B$7)),"لا ينطبق")</f>
        <v>45.8911756223351</v>
      </c>
      <c r="C26" s="22" t="n">
        <f aca="false">IF(AND((البيانات!$B$8/البيانات!$B$7)&gt;0,(البيانات!$B$9/البيانات!$B$7)&gt;0),SQRT(22.5*(البيانات!$B$8/البيانات!$B$7)*(البيانات!$B$9/البيانات!$B$7)),"لا ينطبق")</f>
        <v>45.8911756223351</v>
      </c>
      <c r="D26" s="22" t="n">
        <f aca="false">IF(AND((البيانات!$B$8/البيانات!$B$7)&gt;0,(البيانات!$B$9/البيانات!$B$7)&gt;0),SQRT(22.5*(البيانات!$B$8/البيانات!$B$7)*(البيانات!$B$9/البيانات!$B$7)),"لا ينطبق")</f>
        <v>45.8911756223351</v>
      </c>
    </row>
    <row r="27" customFormat="false" ht="15" hidden="false" customHeight="false" outlineLevel="0" collapsed="false">
      <c r="A27" s="10" t="s">
        <v>83</v>
      </c>
      <c r="B27" s="22" t="n">
        <f aca="false">(البيانات!$B$8/البيانات!$B$7)*(8.5+2*البيانات!B$21*100)*4.4/(البيانات!$B$14*100)</f>
        <v>41.76</v>
      </c>
      <c r="C27" s="22" t="n">
        <f aca="false">(البيانات!$B$8/البيانات!$B$7)*(8.5+2*البيانات!C$21*100)*4.4/(البيانات!$B$14*100)</f>
        <v>59.04</v>
      </c>
      <c r="D27" s="22" t="n">
        <f aca="false">(البيانات!$B$8/البيانات!$B$7)*(8.5+2*البيانات!D$21*100)*4.4/(البيانات!$B$14*100)</f>
        <v>76.32</v>
      </c>
    </row>
    <row r="28" customFormat="false" ht="15" hidden="false" customHeight="false" outlineLevel="0" collapsed="false">
      <c r="A28" s="10" t="s">
        <v>57</v>
      </c>
      <c r="B28" s="22" t="n">
        <f aca="false">IF(OR(البيانات!$B$12&lt;=0,البيانات!B$20&lt;=البيانات!B$22),"لا ينطبق",البيانات!$B$12*(1+البيانات!B$22)/(البيانات!B$20-البيانات!B$22))</f>
        <v>15.3</v>
      </c>
      <c r="C28" s="22" t="n">
        <f aca="false">IF(OR(البيانات!$B$12&lt;=0,البيانات!C$20&lt;=البيانات!C$22),"لا ينطبق",البيانات!$B$12*(1+البيانات!C$22)/(البيانات!C$20-البيانات!C$22))</f>
        <v>22.0714285714286</v>
      </c>
      <c r="D28" s="22" t="n">
        <f aca="false">IF(OR(البيانات!$B$12&lt;=0,البيانات!D$20&lt;=البيانات!D$22),"لا ينطبق",البيانات!$B$12*(1+البيانات!D$22)/(البيانات!D$20-البيانات!D$22))</f>
        <v>31.2</v>
      </c>
    </row>
    <row r="29" customFormat="false" ht="15" hidden="false" customHeight="false" outlineLevel="0" collapsed="false">
      <c r="A29" s="10" t="s">
        <v>84</v>
      </c>
      <c r="B29" s="22" t="n">
        <f aca="false">(البيانات!$B$8/البيانات!$B$7)*البيانات!$B$13</f>
        <v>54</v>
      </c>
      <c r="C29" s="22" t="n">
        <f aca="false">(البيانات!$B$8/البيانات!$B$7)*البيانات!$B$13</f>
        <v>54</v>
      </c>
      <c r="D29" s="22" t="n">
        <f aca="false">(البيانات!$B$8/البيانات!$B$7)*البيانات!$B$13</f>
        <v>54</v>
      </c>
    </row>
    <row r="30" customFormat="false" ht="19.5" hidden="false" customHeight="true" outlineLevel="0" collapsed="false">
      <c r="A30" s="9" t="s">
        <v>85</v>
      </c>
      <c r="B30" s="9"/>
      <c r="C30" s="9"/>
      <c r="D30" s="9"/>
    </row>
    <row r="31" customFormat="false" ht="15" hidden="false" customHeight="false" outlineLevel="0" collapsed="false">
      <c r="A31" s="20" t="s">
        <v>86</v>
      </c>
      <c r="B31" s="23" t="n">
        <f aca="false">IFERROR((IF(ISNUMBER(B22),B22*البيانات!$B$24,0)+IF(ISNUMBER(B26),B26*البيانات!$B$25,0)+IF(ISNUMBER(B27),B27*البيانات!$B$26,0)+IF(ISNUMBER(B28),B28*البيانات!$B$27,0)+IF(ISNUMBER(B29),B29*البيانات!$B$28,0))/(IF(ISNUMBER(B22),البيانات!$B$24,0)+IF(ISNUMBER(B26),البيانات!$B$25,0)+IF(ISNUMBER(B27),البيانات!$B$26,0)+IF(ISNUMBER(B28),البيانات!$B$27,0)+IF(ISNUMBER(B29),البيانات!$B$28,0)),"")</f>
        <v>37.4582321444518</v>
      </c>
      <c r="C31" s="23" t="n">
        <f aca="false">IFERROR((IF(ISNUMBER(C22),C22*البيانات!$B$24,0)+IF(ISNUMBER(C26),C26*البيانات!$B$25,0)+IF(ISNUMBER(C27),C27*البيانات!$B$26,0)+IF(ISNUMBER(C28),C28*البيانات!$B$27,0)+IF(ISNUMBER(C29),C29*البيانات!$B$28,0))/(IF(ISNUMBER(C22),البيانات!$B$24,0)+IF(ISNUMBER(C26),البيانات!$B$25,0)+IF(ISNUMBER(C27),البيانات!$B$26,0)+IF(ISNUMBER(C28),البيانات!$B$27,0)+IF(ISNUMBER(C29),البيانات!$B$28,0)),"")</f>
        <v>47.1701699943402</v>
      </c>
      <c r="D31" s="23" t="n">
        <f aca="false">IFERROR((IF(ISNUMBER(D22),D22*البيانات!$B$24,0)+IF(ISNUMBER(D26),D26*البيانات!$B$25,0)+IF(ISNUMBER(D27),D27*البيانات!$B$26,0)+IF(ISNUMBER(D28),D28*البيانات!$B$27,0)+IF(ISNUMBER(D29),D29*البيانات!$B$28,0))/(IF(ISNUMBER(D22),البيانات!$B$24,0)+IF(ISNUMBER(D26),البيانات!$B$25,0)+IF(ISNUMBER(D27),البيانات!$B$26,0)+IF(ISNUMBER(D28),البيانات!$B$27,0)+IF(ISNUMBER(D29),البيانات!$B$28,0)),"")</f>
        <v>59.5336601895341</v>
      </c>
    </row>
    <row r="32" customFormat="false" ht="15" hidden="false" customHeight="false" outlineLevel="0" collapsed="false">
      <c r="A32" s="10" t="s">
        <v>24</v>
      </c>
      <c r="B32" s="22" t="n">
        <f aca="false">البيانات!$B$6</f>
        <v>42.5</v>
      </c>
      <c r="C32" s="22" t="n">
        <f aca="false">البيانات!$B$6</f>
        <v>42.5</v>
      </c>
      <c r="D32" s="22" t="n">
        <f aca="false">البيانات!$B$6</f>
        <v>42.5</v>
      </c>
    </row>
    <row r="33" customFormat="false" ht="15" hidden="false" customHeight="false" outlineLevel="0" collapsed="false">
      <c r="A33" s="20" t="s">
        <v>87</v>
      </c>
      <c r="B33" s="24" t="n">
        <f aca="false">IFERROR((B31-B32)/B31,"")</f>
        <v>-0.1345970582943</v>
      </c>
      <c r="C33" s="24" t="n">
        <f aca="false">IFERROR((C31-C32)/C31,"")</f>
        <v>0.0990068510437962</v>
      </c>
      <c r="D33" s="24" t="n">
        <f aca="false">IFERROR((D31-D32)/D31,"")</f>
        <v>0.28611814115418</v>
      </c>
    </row>
    <row r="34" customFormat="false" ht="42" hidden="false" customHeight="true" outlineLevel="0" collapsed="false">
      <c r="A34" s="10" t="s">
        <v>88</v>
      </c>
      <c r="B34" s="25" t="str">
        <f aca="false">IF(B33="","",IF(B33&gt;=0.25,"السعر أقل بوضوح من القيمة المقدّرة",IF(B33&gt;=0,"السعر قريب من القيمة المقدّرة أو أقل قليلاً","السعر أعلى من القيمة المقدّرة")))</f>
        <v>السعر أعلى من القيمة المقدّرة</v>
      </c>
      <c r="C34" s="25" t="str">
        <f aca="false">IF(C33="","",IF(C33&gt;=0.25,"السعر أقل بوضوح من القيمة المقدّرة",IF(C33&gt;=0,"السعر قريب من القيمة المقدّرة أو أقل قليلاً","السعر أعلى من القيمة المقدّرة")))</f>
        <v>السعر قريب من القيمة المقدّرة أو أقل قليلاً</v>
      </c>
      <c r="D34" s="25" t="str">
        <f aca="false">IF(D33="","",IF(D33&gt;=0.25,"السعر أقل بوضوح من القيمة المقدّرة",IF(D33&gt;=0,"السعر قريب من القيمة المقدّرة أو أقل قليلاً","السعر أعلى من القيمة المقدّرة")))</f>
        <v>السعر أقل بوضوح من القيمة المقدّرة</v>
      </c>
    </row>
    <row r="36" customFormat="false" ht="30" hidden="false" customHeight="true" outlineLevel="0" collapsed="false">
      <c r="A36" s="26" t="s">
        <v>89</v>
      </c>
      <c r="B36" s="26"/>
      <c r="C36" s="26"/>
      <c r="D36" s="26"/>
    </row>
    <row r="38" customFormat="false" ht="27.75" hidden="false" customHeight="true" outlineLevel="0" collapsed="false">
      <c r="A38" s="7" t="s">
        <v>18</v>
      </c>
      <c r="B38" s="7"/>
      <c r="C38" s="7"/>
      <c r="D38" s="7"/>
    </row>
  </sheetData>
  <sheetProtection sheet="true" password="9abc" formatColumns="false"/>
  <mergeCells count="7">
    <mergeCell ref="A1:D1"/>
    <mergeCell ref="A2:D2"/>
    <mergeCell ref="A5:D5"/>
    <mergeCell ref="A23:D23"/>
    <mergeCell ref="A30:D30"/>
    <mergeCell ref="A36:D36"/>
    <mergeCell ref="A38:D38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2026-11-08T11:34:31Z</dcterms:created>
  <dc:creator>شركة جوجان لخدمات الأعمال – googanconsult.com</dc:creator>
  <dc:description>© شركة جوجان لخدمات الأعمال – googanconsult.com – موسوعة جوجان bloggoogan.com</dc:description>
  <cp:keywords>googanconsult.com bloggoogan.com</cp:keywords>
  <dc:language>en-US</dc:language>
  <cp:lastModifiedBy>شركة جوجان لخدمات الأعمال – googanconsult.com</cp:lastModifiedBy>
  <dcterms:modified xsi:type="dcterms:W3CDTF">2026-11-08T11:34:31Z</dcterms:modified>
  <cp:revision>0</cp:revision>
  <dc:subject/>
  <dc:title>نموذج تقدير القيمة العادلة للسهم – جوجان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