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workbookPassword="9ABC" lockStructure="1"/>
  <bookViews>
    <workbookView showHorizontalScroll="true" showVerticalScroll="true" showSheetTabs="true" xWindow="0" yWindow="0" windowWidth="16384" windowHeight="8192" tabRatio="500" firstSheet="0" activeTab="0"/>
  </bookViews>
  <sheets>
    <sheet name="عن الأداة" sheetId="1" state="visible" r:id="rId3"/>
    <sheet name="الحاسبة" sheetId="2" state="visible" r:id="rId4"/>
    <sheet name="الحساسية"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<sst xmlns="http://schemas.openxmlformats.org/spreadsheetml/2006/main" count="63" uniqueCount="58">
  <si>
    <t xml:space="preserve">حاسبة العائد على الاستثمار لمشاريع التطوير والأنظمة</t>
  </si>
  <si>
    <t xml:space="preserve">© شركة جوجان لخدمات الأعمال – googanconsult.com – موسوعة جوجان bloggoogan.com</t>
  </si>
  <si>
    <t xml:space="preserve">أداة مجانية من جوجان تقيس جدوى أي مشروع تطوير داخل المنشأة قبل اعتماده: نظام تقني جديد، أو أتمتة، أو تدريب، أو إعادة هيكلة. تجمع التكاليف لمرة واحدة والتكاليف السنوية، والمنافع المباشرة وغير المباشرة مع نسبة ثقة لكل منفعة، ثم تحسب العائد على الاستثمار وفترة الاسترداد بالأشهر وصافي القيمة الحالية ومعدل العائد الداخلي.</t>
  </si>
  <si>
    <t xml:space="preserve">طريقة الاستخدام</t>
  </si>
  <si>
    <t xml:space="preserve">1. في ورقة «الحاسبة» اكتب اسم المشروع ومعدل الخصم.</t>
  </si>
  <si>
    <t xml:space="preserve">2. أدخل التكاليف: ما يُدفع مرة واحدة في البداية (السنة صفر)، وما يتكرر كل سنة من السنة الأولى إلى الخامسة.</t>
  </si>
  <si>
    <t xml:space="preserve">3. أدخل المنافع السنوية: وفورات التكلفة، وتوفير وقت الموظفين، وزيادة الإيرادات، وغيرها. لكل منفعة نسبة ثقة: 100% للمنافع المؤكدة، وأقل من ذلك للمنافع التقديرية.</t>
  </si>
  <si>
    <t xml:space="preserve">4. اقرأ النتائج أعلى الورقة، والتدفق السنوي في الجدول. ورقة «الحساسية» تبيّن النتيجة لو تحققت المنافع بنسبة أقل من المتوقع.</t>
  </si>
  <si>
    <t xml:space="preserve">ملاحظات مهمة</t>
  </si>
  <si>
    <t xml:space="preserve">• احسب توفير وقت الموظفين بعدد الساعات الموفرة × تكلفة الساعة، ولا تفترض أن كل وقت موفر يتحول إلى مال.</t>
  </si>
  <si>
    <t xml:space="preserve">• الأرقام الموجودة مثال لمشروع نظام تخطيط موارد افتراضي، فاستبدلها بأرقام مشروعك.</t>
  </si>
  <si>
    <t xml:space="preserve">• المنافع غير الملموسة مثل رضا العملاء تُذكر في التقرير، ولا تدخل الحساب إلا إذا أمكن تقديرها بمبلغ معقول.</t>
  </si>
  <si>
    <t xml:space="preserve">عن جوجان</t>
  </si>
  <si>
    <t xml:space="preserve">أعدّ هذه الأداة قسم الدراسات والاستشارات في شركة جوجان لخدمات الأعمال بالرياض.</t>
  </si>
  <si>
    <t xml:space="preserve">دراسات الجدوى والاستشارات المالية والإدارية: googanconsult.com</t>
  </si>
  <si>
    <t xml:space="preserve">الترجمة المعتمدة للقوائم المالية والتقارير والعقود: googantranslation.com</t>
  </si>
  <si>
    <t xml:space="preserve">شرح الأداة وأدوات مالية مجانية أخرى في موسوعة جوجان: bloggoogan.com</t>
  </si>
  <si>
    <t xml:space="preserve">هذه الأداة مجانية للاستخدام الشخصي والتعليمي وفي مشاريعكم، وحقوقها محفوظة لشركة جوجان لخدمات الأعمال، ويُمنع بيعها أو نسبتها إلى غيرها. لدراسة جدوى أو تحليل مالي معدّ باحتراف: googanconsult.com</t>
  </si>
  <si>
    <t xml:space="preserve">حاسبة العائد على الاستثمار</t>
  </si>
  <si>
    <t xml:space="preserve">الخلايا الصفراء بخط أزرق للإدخال، وبقية الخلايا محسوبة تلقائياً ومقفلة.</t>
  </si>
  <si>
    <t xml:space="preserve">اسم المشروع</t>
  </si>
  <si>
    <t xml:space="preserve">تطبيق نظام تخطيط موارد المنشأة</t>
  </si>
  <si>
    <t xml:space="preserve">النتائج</t>
  </si>
  <si>
    <t xml:space="preserve">معدل الخصم السنوي</t>
  </si>
  <si>
    <t xml:space="preserve">العائد على الاستثمار خلال 5 سنوات</t>
  </si>
  <si>
    <t xml:space="preserve">فترة الاسترداد</t>
  </si>
  <si>
    <t xml:space="preserve">صافي القيمة الحالية</t>
  </si>
  <si>
    <t xml:space="preserve">البند</t>
  </si>
  <si>
    <t xml:space="preserve">السنة 0</t>
  </si>
  <si>
    <t xml:space="preserve">السنة 1</t>
  </si>
  <si>
    <t xml:space="preserve">السنة 2</t>
  </si>
  <si>
    <t xml:space="preserve">السنة 3</t>
  </si>
  <si>
    <t xml:space="preserve">معدل العائد الداخلي</t>
  </si>
  <si>
    <t xml:space="preserve">التكاليف</t>
  </si>
  <si>
    <t xml:space="preserve">شراء النظام أو البرمجيات</t>
  </si>
  <si>
    <t xml:space="preserve">الأجهزة والبنية التقنية</t>
  </si>
  <si>
    <t xml:space="preserve">التنفيذ والاستشارات وترحيل البيانات</t>
  </si>
  <si>
    <t xml:space="preserve">تدريب الموظفين</t>
  </si>
  <si>
    <t xml:space="preserve">الاشتراكات والتراخيص السنوية</t>
  </si>
  <si>
    <t xml:space="preserve">الصيانة والدعم الفني</t>
  </si>
  <si>
    <t xml:space="preserve">تكاليف أخرى</t>
  </si>
  <si>
    <t xml:space="preserve">إجمالي التكاليف</t>
  </si>
  <si>
    <t xml:space="preserve">المنافع السنوية (قبل نسبة الثقة)</t>
  </si>
  <si>
    <t xml:space="preserve">خفض تكاليف التشغيل</t>
  </si>
  <si>
    <t xml:space="preserve">توفير وقت الموظفين (ساعات × تكلفة الساعة)</t>
  </si>
  <si>
    <t xml:space="preserve">خفض المخزون أو الهدر</t>
  </si>
  <si>
    <t xml:space="preserve">زيادة الإيرادات</t>
  </si>
  <si>
    <t xml:space="preserve">منافع أخرى</t>
  </si>
  <si>
    <t xml:space="preserve">إجمالي المنافع بعد نسبة الثقة</t>
  </si>
  <si>
    <t xml:space="preserve">التدفق الصافي</t>
  </si>
  <si>
    <t xml:space="preserve">صافي المنفعة (المنافع − التكاليف)</t>
  </si>
  <si>
    <t xml:space="preserve">التراكمي</t>
  </si>
  <si>
    <t xml:space="preserve">ماذا لو تحققت المنافع بنسبة أقل؟</t>
  </si>
  <si>
    <t xml:space="preserve">يبيّن الجدول النتائج لو تحقق جزء فقط من المنافع المتوقعة (بعد نسبة الثقة)، مع ثبات التكاليف.</t>
  </si>
  <si>
    <t xml:space="preserve">نسبة تحقق المنافع</t>
  </si>
  <si>
    <t xml:space="preserve">العائد على الاستثمار</t>
  </si>
  <si>
    <t xml:space="preserve">القرار</t>
  </si>
  <si>
    <t xml:space="preserve">إذا بقي المشروع مجدياً حتى لو تحققت نصف المنافع فقط، فهو قرار آمن نسبياً. وإن أصبح غير مجدٍ عند 80% أو 90% فالأفضل مراجعة التكاليف أو مرحلة التنفيذ قبل الاعتماد.</t>
  </si>
</sst>
</file>

<file path=xl/styles.xml><?xml version="1.0" encoding="utf-8"?>
<styleSheet xmlns="http://schemas.openxmlformats.org/spreadsheetml/2006/main">
  <numFmts count="6">
    <numFmt numFmtId="164" formatCode="General"/>
    <numFmt numFmtId="165" formatCode="@"/>
    <numFmt numFmtId="166" formatCode="0.0%;\(0.0%\);\-"/>
    <numFmt numFmtId="167" formatCode="0&quot; شهراً&quot;"/>
    <numFmt numFmtId="168" formatCode="#,##0;\(#,##0\);\-"/>
    <numFmt numFmtId="169" formatCode="0%"/>
  </numFmts>
  <fonts count="16">
    <font>
      <sz val="11"/>
      <color theme="1"/>
      <name val="Calibri"/>
      <family val="2"/>
      <charset val="1"/>
    </font>
    <font>
      <sz val="10"/>
      <name val="Arial"/>
      <family val="0"/>
    </font>
    <font>
      <sz val="10"/>
      <name val="Arial"/>
      <family val="0"/>
    </font>
    <font>
      <sz val="10"/>
      <name val="Arial"/>
      <family val="0"/>
    </font>
    <font>
      <b val="true"/>
      <sz val="16"/>
      <color rgb="FFFFFFFF"/>
      <name val="Arial"/>
      <family val="0"/>
      <charset val="1"/>
    </font>
    <font>
      <b val="true"/>
      <sz val="9"/>
      <color rgb="FF1C1B42"/>
      <name val="Arial"/>
      <family val="0"/>
      <charset val="1"/>
    </font>
    <font>
      <sz val="11"/>
      <color rgb="FF222222"/>
      <name val="Arial"/>
      <family val="0"/>
      <charset val="1"/>
    </font>
    <font>
      <b val="true"/>
      <sz val="11"/>
      <color rgb="FF1C1B42"/>
      <name val="Arial"/>
      <family val="0"/>
      <charset val="1"/>
    </font>
    <font>
      <sz val="10"/>
      <color rgb="FF222222"/>
      <name val="Arial"/>
      <family val="0"/>
      <charset val="1"/>
    </font>
    <font>
      <b val="true"/>
      <sz val="10"/>
      <color rgb="FF1C1B42"/>
      <name val="Arial"/>
      <family val="0"/>
      <charset val="1"/>
    </font>
    <font>
      <sz val="8"/>
      <color rgb="FF666666"/>
      <name val="Arial"/>
      <family val="0"/>
      <charset val="1"/>
    </font>
    <font>
      <sz val="9"/>
      <color rgb="FF0000FF"/>
      <name val="Arial"/>
      <family val="0"/>
      <charset val="1"/>
    </font>
    <font>
      <sz val="10"/>
      <color rgb="FF0000FF"/>
      <name val="Arial"/>
      <family val="0"/>
      <charset val="1"/>
    </font>
    <font>
      <b val="true"/>
      <sz val="10"/>
      <color rgb="FF222222"/>
      <name val="Arial"/>
      <family val="0"/>
      <charset val="1"/>
    </font>
    <font>
      <b val="true"/>
      <sz val="10"/>
      <color rgb="FFFFFFFF"/>
      <name val="Arial"/>
      <family val="0"/>
      <charset val="1"/>
    </font>
    <font>
      <i val="true"/>
      <sz val="10"/>
      <color rgb="FF555555"/>
      <name val="Arial"/>
      <family val="0"/>
      <charset val="1"/>
    </font>
  </fonts>
  <fills count="7">
    <fill>
      <patternFill patternType="none"/>
    </fill>
    <fill>
      <patternFill patternType="gray125"/>
    </fill>
    <fill>
      <patternFill patternType="solid">
        <fgColor rgb="FF1C1B42"/>
        <bgColor rgb="FF222222"/>
      </patternFill>
    </fill>
    <fill>
      <patternFill patternType="solid">
        <fgColor rgb="FFF2B632"/>
        <bgColor rgb="FFFF9900"/>
      </patternFill>
    </fill>
    <fill>
      <patternFill patternType="solid">
        <fgColor rgb="FFE4E2F2"/>
        <bgColor rgb="FFEEF1F8"/>
      </patternFill>
    </fill>
    <fill>
      <patternFill patternType="solid">
        <fgColor rgb="FFFFF4CC"/>
        <bgColor rgb="FFEEF1F8"/>
      </patternFill>
    </fill>
    <fill>
      <patternFill patternType="solid">
        <fgColor rgb="FFEEF1F8"/>
        <bgColor rgb="FFE4E2F2"/>
      </patternFill>
    </fill>
  </fills>
  <borders count="2">
    <border diagonalUp="false" diagonalDown="false">
      <left/>
      <right/>
      <top/>
      <bottom/>
      <diagonal/>
    </border>
    <border diagonalUp="false" diagonalDown="false">
      <left style="thin">
        <color rgb="FFC9CBD6"/>
      </left>
      <right style="thin">
        <color rgb="FFC9CBD6"/>
      </right>
      <top style="thin">
        <color rgb="FFC9CBD6"/>
      </top>
      <bottom style="thin">
        <color rgb="FFC9CBD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center" vertical="center" textRotation="0" wrapText="true" indent="0" shrinkToFit="false" readingOrder="2"/>
      <protection locked="true" hidden="false"/>
    </xf>
    <xf numFmtId="164" fontId="5" fillId="3" borderId="0" xfId="0" applyFont="true" applyBorder="true" applyAlignment="true" applyProtection="false">
      <alignment horizontal="center" vertical="center" textRotation="0" wrapText="true" indent="0" shrinkToFit="false" readingOrder="2"/>
      <protection locked="true" hidden="false"/>
    </xf>
    <xf numFmtId="164" fontId="6" fillId="0" borderId="0" xfId="0" applyFont="true" applyBorder="false" applyAlignment="true" applyProtection="false">
      <alignment horizontal="right" vertical="center" textRotation="0" wrapText="true" indent="0" shrinkToFit="false" readingOrder="2"/>
      <protection locked="true" hidden="false"/>
    </xf>
    <xf numFmtId="164" fontId="7" fillId="4" borderId="0" xfId="0" applyFont="true" applyBorder="false" applyAlignment="true" applyProtection="false">
      <alignment horizontal="right" vertical="center" textRotation="0" wrapText="true" indent="0" shrinkToFit="false" readingOrder="2"/>
      <protection locked="true" hidden="false"/>
    </xf>
    <xf numFmtId="164" fontId="8" fillId="0" borderId="0" xfId="0" applyFont="true" applyBorder="false" applyAlignment="true" applyProtection="false">
      <alignment horizontal="right" vertical="center" textRotation="0" wrapText="true" indent="0" shrinkToFit="false" readingOrder="2"/>
      <protection locked="true" hidden="false"/>
    </xf>
    <xf numFmtId="164" fontId="9" fillId="0" borderId="0" xfId="0" applyFont="true" applyBorder="false" applyAlignment="true" applyProtection="false">
      <alignment horizontal="right" vertical="center" textRotation="0" wrapText="true" indent="0" shrinkToFit="false" readingOrder="2"/>
      <protection locked="true" hidden="false"/>
    </xf>
    <xf numFmtId="164" fontId="10" fillId="0" borderId="0" xfId="0" applyFont="true" applyBorder="true" applyAlignment="true" applyProtection="false">
      <alignment horizontal="right" vertical="center" textRotation="0" wrapText="true" indent="0" shrinkToFit="false" readingOrder="2"/>
      <protection locked="true" hidden="false"/>
    </xf>
    <xf numFmtId="164" fontId="11" fillId="5" borderId="0" xfId="0" applyFont="true" applyBorder="true" applyAlignment="true" applyProtection="false">
      <alignment horizontal="right" vertical="center" textRotation="0" wrapText="true" indent="0" shrinkToFit="false" readingOrder="2"/>
      <protection locked="true" hidden="false"/>
    </xf>
    <xf numFmtId="164" fontId="8" fillId="0" borderId="1" xfId="0" applyFont="true" applyBorder="true" applyAlignment="true" applyProtection="false">
      <alignment horizontal="right" vertical="center" textRotation="0" wrapText="true" indent="0" shrinkToFit="false" readingOrder="2"/>
      <protection locked="true" hidden="false"/>
    </xf>
    <xf numFmtId="165" fontId="12" fillId="5" borderId="1" xfId="0" applyFont="true" applyBorder="true" applyAlignment="true" applyProtection="true">
      <alignment horizontal="center" vertical="center" textRotation="0" wrapText="true" indent="0" shrinkToFit="false" readingOrder="2"/>
      <protection locked="false" hidden="false"/>
    </xf>
    <xf numFmtId="164" fontId="7" fillId="4" borderId="0" xfId="0" applyFont="true" applyBorder="true" applyAlignment="true" applyProtection="false">
      <alignment horizontal="right" vertical="center" textRotation="0" wrapText="true" indent="0" shrinkToFit="false" readingOrder="2"/>
      <protection locked="true" hidden="false"/>
    </xf>
    <xf numFmtId="166" fontId="12" fillId="5" borderId="1" xfId="0" applyFont="true" applyBorder="true" applyAlignment="true" applyProtection="true">
      <alignment horizontal="center" vertical="center" textRotation="0" wrapText="true" indent="0" shrinkToFit="false" readingOrder="2"/>
      <protection locked="false" hidden="false"/>
    </xf>
    <xf numFmtId="164" fontId="13" fillId="0" borderId="1" xfId="0" applyFont="true" applyBorder="true" applyAlignment="true" applyProtection="false">
      <alignment horizontal="right" vertical="center" textRotation="0" wrapText="true" indent="0" shrinkToFit="false" readingOrder="2"/>
      <protection locked="true" hidden="false"/>
    </xf>
    <xf numFmtId="166" fontId="13" fillId="3" borderId="1" xfId="0" applyFont="true" applyBorder="true" applyAlignment="true" applyProtection="false">
      <alignment horizontal="center" vertical="center" textRotation="0" wrapText="true" indent="0" shrinkToFit="false" readingOrder="2"/>
      <protection locked="true" hidden="false"/>
    </xf>
    <xf numFmtId="167" fontId="13" fillId="3" borderId="1" xfId="0" applyFont="true" applyBorder="true" applyAlignment="true" applyProtection="false">
      <alignment horizontal="center" vertical="center" textRotation="0" wrapText="true" indent="0" shrinkToFit="false" readingOrder="2"/>
      <protection locked="true" hidden="false"/>
    </xf>
    <xf numFmtId="168" fontId="13" fillId="3" borderId="1" xfId="0" applyFont="true" applyBorder="true" applyAlignment="true" applyProtection="false">
      <alignment horizontal="center" vertical="center" textRotation="0" wrapText="true" indent="0" shrinkToFit="false" readingOrder="2"/>
      <protection locked="true" hidden="false"/>
    </xf>
    <xf numFmtId="164" fontId="14" fillId="2" borderId="1" xfId="0" applyFont="true" applyBorder="true" applyAlignment="true" applyProtection="false">
      <alignment horizontal="center" vertical="center" textRotation="0" wrapText="true" indent="0" shrinkToFit="false" readingOrder="2"/>
      <protection locked="true" hidden="false"/>
    </xf>
    <xf numFmtId="164" fontId="13" fillId="2" borderId="1" xfId="0" applyFont="true" applyBorder="true" applyAlignment="true" applyProtection="false">
      <alignment horizontal="right" vertical="center" textRotation="0" wrapText="true" indent="0" shrinkToFit="false" readingOrder="2"/>
      <protection locked="true" hidden="false"/>
    </xf>
    <xf numFmtId="168" fontId="12" fillId="5" borderId="1" xfId="0" applyFont="true" applyBorder="true" applyAlignment="true" applyProtection="true">
      <alignment horizontal="center" vertical="center" textRotation="0" wrapText="true" indent="0" shrinkToFit="false" readingOrder="2"/>
      <protection locked="false" hidden="false"/>
    </xf>
    <xf numFmtId="168" fontId="8" fillId="6" borderId="1" xfId="0" applyFont="true" applyBorder="true" applyAlignment="true" applyProtection="false">
      <alignment horizontal="center" vertical="center" textRotation="0" wrapText="true" indent="0" shrinkToFit="false" readingOrder="2"/>
      <protection locked="true" hidden="false"/>
    </xf>
    <xf numFmtId="168" fontId="13" fillId="6" borderId="1" xfId="0" applyFont="true" applyBorder="true" applyAlignment="true" applyProtection="false">
      <alignment horizontal="center" vertical="center" textRotation="0" wrapText="true" indent="0" shrinkToFit="false" readingOrder="2"/>
      <protection locked="true" hidden="false"/>
    </xf>
    <xf numFmtId="169" fontId="12" fillId="5" borderId="1" xfId="0" applyFont="true" applyBorder="true" applyAlignment="true" applyProtection="true">
      <alignment horizontal="center" vertical="center" textRotation="0" wrapText="true" indent="0" shrinkToFit="false" readingOrder="2"/>
      <protection locked="false" hidden="false"/>
    </xf>
    <xf numFmtId="164" fontId="15" fillId="0" borderId="0" xfId="0" applyFont="true" applyBorder="true" applyAlignment="true" applyProtection="false">
      <alignment horizontal="right" vertical="center" textRotation="0" wrapText="true" indent="0" shrinkToFit="false" readingOrder="2"/>
      <protection locked="true" hidden="false"/>
    </xf>
    <xf numFmtId="169" fontId="13" fillId="4" borderId="1" xfId="0" applyFont="true" applyBorder="true" applyAlignment="true" applyProtection="false">
      <alignment horizontal="center" vertical="center" textRotation="0" wrapText="true" indent="0" shrinkToFit="false" readingOrder="2"/>
      <protection locked="true" hidden="false"/>
    </xf>
    <xf numFmtId="166" fontId="8" fillId="6" borderId="1" xfId="0" applyFont="true" applyBorder="true" applyAlignment="true" applyProtection="false">
      <alignment horizontal="center" vertical="center" textRotation="0" wrapText="true" indent="0" shrinkToFit="false" readingOrder="2"/>
      <protection locked="true" hidden="false"/>
    </xf>
    <xf numFmtId="165" fontId="8" fillId="6" borderId="1" xfId="0" applyFont="true" applyBorder="true" applyAlignment="true" applyProtection="false">
      <alignment horizontal="center" vertical="center" textRotation="0" wrapText="true" indent="0" shrinkToFit="false" readingOrder="2"/>
      <protection locked="true" hidden="false"/>
    </xf>
    <xf numFmtId="164" fontId="8" fillId="0" borderId="0" xfId="0" applyFont="true" applyBorder="true" applyAlignment="true" applyProtection="false">
      <alignment horizontal="right" vertical="center" textRotation="0" wrapText="true" indent="0" shrinkToFit="false" readingOrder="2"/>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BD6"/>
      <rgbColor rgb="FF808080"/>
      <rgbColor rgb="FF9999FF"/>
      <rgbColor rgb="FF993366"/>
      <rgbColor rgb="FFFFF4CC"/>
      <rgbColor rgb="FFEEF1F8"/>
      <rgbColor rgb="FF660066"/>
      <rgbColor rgb="FFFF8080"/>
      <rgbColor rgb="FF0066CC"/>
      <rgbColor rgb="FFE4E2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2B632"/>
      <rgbColor rgb="FFFF9900"/>
      <rgbColor rgb="FFFF6600"/>
      <rgbColor rgb="FF666666"/>
      <rgbColor rgb="FF969696"/>
      <rgbColor rgb="FF1C1B42"/>
      <rgbColor rgb="FF339966"/>
      <rgbColor rgb="FF003300"/>
      <rgbColor rgb="FF333300"/>
      <rgbColor rgb="FF993300"/>
      <rgbColor rgb="FF993366"/>
      <rgbColor rgb="FF555555"/>
      <rgbColor rgb="FF222222"/>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23"/>
  <sheetViews>
    <sheetView showFormulas="false" showGridLines="false" showRowColHeaders="true" showZeros="true" rightToLeft="tru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96"/>
  </cols>
  <sheetData>
    <row r="1" customFormat="false" ht="33.75" hidden="false" customHeight="true" outlineLevel="0" collapsed="false">
      <c r="A1" s="1" t="s">
        <v>0</v>
      </c>
      <c r="B1" s="1"/>
    </row>
    <row r="2" customFormat="false" ht="15" hidden="false" customHeight="true" outlineLevel="0" collapsed="false">
      <c r="A2" s="2" t="s">
        <v>1</v>
      </c>
      <c r="B2" s="2"/>
    </row>
    <row r="4" customFormat="false" ht="60" hidden="false" customHeight="true" outlineLevel="0" collapsed="false">
      <c r="B4" s="3" t="s">
        <v>2</v>
      </c>
    </row>
    <row r="6" customFormat="false" ht="19.5" hidden="false" customHeight="true" outlineLevel="0" collapsed="false">
      <c r="B6" s="4" t="s">
        <v>3</v>
      </c>
    </row>
    <row r="7" customFormat="false" ht="31.5" hidden="false" customHeight="true" outlineLevel="0" collapsed="false">
      <c r="B7" s="5" t="s">
        <v>4</v>
      </c>
    </row>
    <row r="8" customFormat="false" ht="31.5" hidden="false" customHeight="true" outlineLevel="0" collapsed="false">
      <c r="B8" s="5" t="s">
        <v>5</v>
      </c>
    </row>
    <row r="9" customFormat="false" ht="31.5" hidden="false" customHeight="true" outlineLevel="0" collapsed="false">
      <c r="B9" s="5" t="s">
        <v>6</v>
      </c>
    </row>
    <row r="10" customFormat="false" ht="31.5" hidden="false" customHeight="true" outlineLevel="0" collapsed="false">
      <c r="B10" s="5" t="s">
        <v>7</v>
      </c>
    </row>
    <row r="12" customFormat="false" ht="19.5" hidden="false" customHeight="true" outlineLevel="0" collapsed="false">
      <c r="B12" s="4" t="s">
        <v>8</v>
      </c>
    </row>
    <row r="13" customFormat="false" ht="31.5" hidden="false" customHeight="true" outlineLevel="0" collapsed="false">
      <c r="B13" s="5" t="s">
        <v>9</v>
      </c>
    </row>
    <row r="14" customFormat="false" ht="31.5" hidden="false" customHeight="true" outlineLevel="0" collapsed="false">
      <c r="B14" s="5" t="s">
        <v>10</v>
      </c>
    </row>
    <row r="15" customFormat="false" ht="31.5" hidden="false" customHeight="true" outlineLevel="0" collapsed="false">
      <c r="B15" s="5" t="s">
        <v>11</v>
      </c>
    </row>
    <row r="17" customFormat="false" ht="19.5" hidden="false" customHeight="true" outlineLevel="0" collapsed="false">
      <c r="B17" s="4" t="s">
        <v>12</v>
      </c>
    </row>
    <row r="18" customFormat="false" ht="15" hidden="false" customHeight="false" outlineLevel="0" collapsed="false">
      <c r="B18" s="6" t="s">
        <v>13</v>
      </c>
    </row>
    <row r="19" customFormat="false" ht="15" hidden="false" customHeight="false" outlineLevel="0" collapsed="false">
      <c r="B19" s="6" t="s">
        <v>14</v>
      </c>
    </row>
    <row r="20" customFormat="false" ht="15" hidden="false" customHeight="false" outlineLevel="0" collapsed="false">
      <c r="B20" s="6" t="s">
        <v>15</v>
      </c>
    </row>
    <row r="21" customFormat="false" ht="15" hidden="false" customHeight="false" outlineLevel="0" collapsed="false">
      <c r="B21" s="6" t="s">
        <v>16</v>
      </c>
    </row>
    <row r="23" customFormat="false" ht="27.75" hidden="false" customHeight="true" outlineLevel="0" collapsed="false">
      <c r="A23" s="7" t="s">
        <v>17</v>
      </c>
      <c r="B23" s="7"/>
    </row>
  </sheetData>
  <sheetProtection sheet="true" password="9abc" formatColumns="false"/>
  <mergeCells count="3">
    <mergeCell ref="A1:B1"/>
    <mergeCell ref="A2:B2"/>
    <mergeCell ref="A23:B23"/>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31"/>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8" min="2" style="0" width="15"/>
    <col collapsed="false" customWidth="true" hidden="false" outlineLevel="0" max="9" min="9" style="0" width="12"/>
  </cols>
  <sheetData>
    <row r="1" customFormat="false" ht="33.75" hidden="false" customHeight="true" outlineLevel="0" collapsed="false">
      <c r="A1" s="1" t="s">
        <v>18</v>
      </c>
      <c r="B1" s="1"/>
      <c r="C1" s="1"/>
      <c r="D1" s="1"/>
      <c r="E1" s="1"/>
      <c r="F1" s="1"/>
      <c r="G1" s="1"/>
      <c r="H1" s="1"/>
      <c r="I1" s="1"/>
    </row>
    <row r="2" customFormat="false" ht="15" hidden="false" customHeight="true" outlineLevel="0" collapsed="false">
      <c r="A2" s="2" t="s">
        <v>1</v>
      </c>
      <c r="B2" s="2"/>
      <c r="C2" s="2"/>
      <c r="D2" s="2"/>
      <c r="E2" s="2"/>
      <c r="F2" s="2"/>
      <c r="G2" s="2"/>
      <c r="H2" s="2"/>
      <c r="I2" s="2"/>
    </row>
    <row r="3" customFormat="false" ht="15" hidden="false" customHeight="true" outlineLevel="0" collapsed="false">
      <c r="A3" s="8" t="s">
        <v>19</v>
      </c>
      <c r="B3" s="8"/>
      <c r="C3" s="8"/>
      <c r="D3" s="8"/>
      <c r="E3" s="8"/>
      <c r="F3" s="8"/>
      <c r="G3" s="8"/>
      <c r="H3" s="8"/>
      <c r="I3" s="8"/>
    </row>
    <row r="4" customFormat="false" ht="19.5" hidden="false" customHeight="true" outlineLevel="0" collapsed="false">
      <c r="A4" s="9" t="s">
        <v>20</v>
      </c>
      <c r="B4" s="10" t="s">
        <v>21</v>
      </c>
      <c r="C4" s="10"/>
      <c r="D4" s="10"/>
      <c r="F4" s="11" t="s">
        <v>22</v>
      </c>
      <c r="G4" s="11"/>
      <c r="H4" s="11"/>
      <c r="I4" s="11"/>
    </row>
    <row r="5" customFormat="false" ht="15" hidden="false" customHeight="true" outlineLevel="0" collapsed="false">
      <c r="A5" s="9" t="s">
        <v>23</v>
      </c>
      <c r="B5" s="12" t="n">
        <v>0.1</v>
      </c>
      <c r="F5" s="13" t="s">
        <v>24</v>
      </c>
      <c r="G5" s="13"/>
      <c r="H5" s="14" t="n">
        <f aca="false">IFERROR((H24-H17)/H17,"")</f>
        <v>0.577505827505828</v>
      </c>
      <c r="I5" s="14"/>
    </row>
    <row r="6" customFormat="false" ht="15" hidden="false" customHeight="true" outlineLevel="0" collapsed="false">
      <c r="F6" s="13" t="s">
        <v>25</v>
      </c>
      <c r="G6" s="13"/>
      <c r="H6" s="15" t="n">
        <f aca="false">IF(COUNT(C29:G29)=0,"أكثر من 5 سنوات",MIN(C29:G29))</f>
        <v>34.5034642032333</v>
      </c>
      <c r="I6" s="15"/>
    </row>
    <row r="7" customFormat="false" ht="18" hidden="false" customHeight="true" outlineLevel="0" collapsed="false">
      <c r="F7" s="13" t="s">
        <v>26</v>
      </c>
      <c r="G7" s="13"/>
      <c r="H7" s="16" t="n">
        <f aca="false">B27+NPV(B5,C27:G27)</f>
        <v>478350.149952499</v>
      </c>
      <c r="I7" s="16"/>
    </row>
    <row r="8" customFormat="false" ht="30" hidden="false" customHeight="true" outlineLevel="0" collapsed="false">
      <c r="A8" s="17" t="s">
        <v>27</v>
      </c>
      <c r="B8" s="17" t="s">
        <v>28</v>
      </c>
      <c r="C8" s="17" t="s">
        <v>29</v>
      </c>
      <c r="D8" s="17" t="s">
        <v>30</v>
      </c>
      <c r="E8" s="17" t="s">
        <v>31</v>
      </c>
      <c r="F8" s="18" t="s">
        <v>32</v>
      </c>
      <c r="G8" s="18"/>
      <c r="H8" s="14" t="n">
        <f aca="false">IFERROR(IRR(B27:G27),"لا يوجد")</f>
        <v>0.260736800448908</v>
      </c>
      <c r="I8" s="14"/>
    </row>
    <row r="9" customFormat="false" ht="19.5" hidden="false" customHeight="true" outlineLevel="0" collapsed="false">
      <c r="A9" s="11" t="s">
        <v>33</v>
      </c>
      <c r="B9" s="11"/>
      <c r="C9" s="11"/>
      <c r="D9" s="11"/>
      <c r="E9" s="11"/>
      <c r="F9" s="11"/>
      <c r="G9" s="11"/>
      <c r="H9" s="11"/>
      <c r="I9" s="11"/>
    </row>
    <row r="10" customFormat="false" ht="15" hidden="false" customHeight="false" outlineLevel="0" collapsed="false">
      <c r="A10" s="9" t="s">
        <v>34</v>
      </c>
      <c r="B10" s="19" t="n">
        <v>450000</v>
      </c>
      <c r="C10" s="19" t="n">
        <v>0</v>
      </c>
      <c r="D10" s="19" t="n">
        <v>0</v>
      </c>
      <c r="E10" s="19" t="n">
        <v>0</v>
      </c>
      <c r="F10" s="19" t="n">
        <v>0</v>
      </c>
      <c r="G10" s="19" t="n">
        <v>0</v>
      </c>
      <c r="H10" s="20" t="n">
        <f aca="false">SUM(B10:G10)</f>
        <v>450000</v>
      </c>
    </row>
    <row r="11" customFormat="false" ht="15" hidden="false" customHeight="false" outlineLevel="0" collapsed="false">
      <c r="A11" s="9" t="s">
        <v>35</v>
      </c>
      <c r="B11" s="19" t="n">
        <v>120000</v>
      </c>
      <c r="C11" s="19" t="n">
        <v>0</v>
      </c>
      <c r="D11" s="19" t="n">
        <v>0</v>
      </c>
      <c r="E11" s="19" t="n">
        <v>0</v>
      </c>
      <c r="F11" s="19" t="n">
        <v>0</v>
      </c>
      <c r="G11" s="19" t="n">
        <v>0</v>
      </c>
      <c r="H11" s="20" t="n">
        <f aca="false">SUM(B11:G11)</f>
        <v>120000</v>
      </c>
    </row>
    <row r="12" customFormat="false" ht="15" hidden="false" customHeight="false" outlineLevel="0" collapsed="false">
      <c r="A12" s="9" t="s">
        <v>36</v>
      </c>
      <c r="B12" s="19" t="n">
        <v>260000</v>
      </c>
      <c r="C12" s="19" t="n">
        <v>40000</v>
      </c>
      <c r="D12" s="19" t="n">
        <v>0</v>
      </c>
      <c r="E12" s="19" t="n">
        <v>0</v>
      </c>
      <c r="F12" s="19" t="n">
        <v>0</v>
      </c>
      <c r="G12" s="19" t="n">
        <v>0</v>
      </c>
      <c r="H12" s="20" t="n">
        <f aca="false">SUM(B12:G12)</f>
        <v>300000</v>
      </c>
    </row>
    <row r="13" customFormat="false" ht="15" hidden="false" customHeight="false" outlineLevel="0" collapsed="false">
      <c r="A13" s="9" t="s">
        <v>37</v>
      </c>
      <c r="B13" s="19" t="n">
        <v>60000</v>
      </c>
      <c r="C13" s="19" t="n">
        <v>20000</v>
      </c>
      <c r="D13" s="19" t="n">
        <v>15000</v>
      </c>
      <c r="E13" s="19" t="n">
        <v>15000</v>
      </c>
      <c r="F13" s="19" t="n">
        <v>15000</v>
      </c>
      <c r="G13" s="19" t="n">
        <v>15000</v>
      </c>
      <c r="H13" s="20" t="n">
        <f aca="false">SUM(B13:G13)</f>
        <v>140000</v>
      </c>
    </row>
    <row r="14" customFormat="false" ht="15" hidden="false" customHeight="false" outlineLevel="0" collapsed="false">
      <c r="A14" s="9" t="s">
        <v>38</v>
      </c>
      <c r="B14" s="19" t="n">
        <v>0</v>
      </c>
      <c r="C14" s="19" t="n">
        <v>90000</v>
      </c>
      <c r="D14" s="19" t="n">
        <v>90000</v>
      </c>
      <c r="E14" s="19" t="n">
        <v>95000</v>
      </c>
      <c r="F14" s="19" t="n">
        <v>95000</v>
      </c>
      <c r="G14" s="19" t="n">
        <v>100000</v>
      </c>
      <c r="H14" s="20" t="n">
        <f aca="false">SUM(B14:G14)</f>
        <v>470000</v>
      </c>
    </row>
    <row r="15" customFormat="false" ht="15" hidden="false" customHeight="false" outlineLevel="0" collapsed="false">
      <c r="A15" s="9" t="s">
        <v>39</v>
      </c>
      <c r="B15" s="19" t="n">
        <v>0</v>
      </c>
      <c r="C15" s="19" t="n">
        <v>45000</v>
      </c>
      <c r="D15" s="19" t="n">
        <v>45000</v>
      </c>
      <c r="E15" s="19" t="n">
        <v>48000</v>
      </c>
      <c r="F15" s="19" t="n">
        <v>48000</v>
      </c>
      <c r="G15" s="19" t="n">
        <v>50000</v>
      </c>
      <c r="H15" s="20" t="n">
        <f aca="false">SUM(B15:G15)</f>
        <v>236000</v>
      </c>
    </row>
    <row r="16" customFormat="false" ht="15" hidden="false" customHeight="false" outlineLevel="0" collapsed="false">
      <c r="A16" s="9" t="s">
        <v>40</v>
      </c>
      <c r="B16" s="19" t="n">
        <v>0</v>
      </c>
      <c r="C16" s="19" t="n">
        <v>0</v>
      </c>
      <c r="D16" s="19" t="n">
        <v>0</v>
      </c>
      <c r="E16" s="19" t="n">
        <v>0</v>
      </c>
      <c r="F16" s="19" t="n">
        <v>0</v>
      </c>
      <c r="G16" s="19" t="n">
        <v>0</v>
      </c>
      <c r="H16" s="20" t="n">
        <f aca="false">SUM(B16:G16)</f>
        <v>0</v>
      </c>
    </row>
    <row r="17" customFormat="false" ht="15" hidden="false" customHeight="false" outlineLevel="0" collapsed="false">
      <c r="A17" s="13" t="s">
        <v>41</v>
      </c>
      <c r="B17" s="21" t="n">
        <f aca="false">SUM(B10:B16)</f>
        <v>890000</v>
      </c>
      <c r="C17" s="21" t="n">
        <f aca="false">SUM(C10:C16)</f>
        <v>195000</v>
      </c>
      <c r="D17" s="21" t="n">
        <f aca="false">SUM(D10:D16)</f>
        <v>150000</v>
      </c>
      <c r="E17" s="21" t="n">
        <f aca="false">SUM(E10:E16)</f>
        <v>158000</v>
      </c>
      <c r="F17" s="21" t="n">
        <f aca="false">SUM(F10:F16)</f>
        <v>158000</v>
      </c>
      <c r="G17" s="21" t="n">
        <f aca="false">SUM(G10:G16)</f>
        <v>165000</v>
      </c>
      <c r="H17" s="21" t="n">
        <f aca="false">SUM(H10:H16)</f>
        <v>1716000</v>
      </c>
    </row>
    <row r="18" customFormat="false" ht="19.5" hidden="false" customHeight="true" outlineLevel="0" collapsed="false">
      <c r="A18" s="11" t="s">
        <v>42</v>
      </c>
      <c r="B18" s="11"/>
      <c r="C18" s="11"/>
      <c r="D18" s="11"/>
      <c r="E18" s="11"/>
      <c r="F18" s="11"/>
      <c r="G18" s="11"/>
      <c r="H18" s="11"/>
      <c r="I18" s="11"/>
    </row>
    <row r="19" customFormat="false" ht="15" hidden="false" customHeight="false" outlineLevel="0" collapsed="false">
      <c r="A19" s="9" t="s">
        <v>43</v>
      </c>
      <c r="B19" s="19" t="n">
        <v>0</v>
      </c>
      <c r="C19" s="19" t="n">
        <v>180000</v>
      </c>
      <c r="D19" s="19" t="n">
        <v>260000</v>
      </c>
      <c r="E19" s="19" t="n">
        <v>280000</v>
      </c>
      <c r="F19" s="19" t="n">
        <v>290000</v>
      </c>
      <c r="G19" s="19" t="n">
        <v>300000</v>
      </c>
      <c r="H19" s="20" t="n">
        <f aca="false">SUM(B19:G19)</f>
        <v>1310000</v>
      </c>
      <c r="I19" s="22" t="n">
        <v>0.9</v>
      </c>
    </row>
    <row r="20" customFormat="false" ht="15" hidden="false" customHeight="false" outlineLevel="0" collapsed="false">
      <c r="A20" s="9" t="s">
        <v>44</v>
      </c>
      <c r="B20" s="19" t="n">
        <v>0</v>
      </c>
      <c r="C20" s="19" t="n">
        <v>140000</v>
      </c>
      <c r="D20" s="19" t="n">
        <v>220000</v>
      </c>
      <c r="E20" s="19" t="n">
        <v>230000</v>
      </c>
      <c r="F20" s="19" t="n">
        <v>240000</v>
      </c>
      <c r="G20" s="19" t="n">
        <v>250000</v>
      </c>
      <c r="H20" s="20" t="n">
        <f aca="false">SUM(B20:G20)</f>
        <v>1080000</v>
      </c>
      <c r="I20" s="22" t="n">
        <v>0.7</v>
      </c>
    </row>
    <row r="21" customFormat="false" ht="15" hidden="false" customHeight="false" outlineLevel="0" collapsed="false">
      <c r="A21" s="9" t="s">
        <v>45</v>
      </c>
      <c r="B21" s="19" t="n">
        <v>0</v>
      </c>
      <c r="C21" s="19" t="n">
        <v>60000</v>
      </c>
      <c r="D21" s="19" t="n">
        <v>120000</v>
      </c>
      <c r="E21" s="19" t="n">
        <v>130000</v>
      </c>
      <c r="F21" s="19" t="n">
        <v>130000</v>
      </c>
      <c r="G21" s="19" t="n">
        <v>130000</v>
      </c>
      <c r="H21" s="20" t="n">
        <f aca="false">SUM(B21:G21)</f>
        <v>570000</v>
      </c>
      <c r="I21" s="22" t="n">
        <v>0.6</v>
      </c>
    </row>
    <row r="22" customFormat="false" ht="15" hidden="false" customHeight="false" outlineLevel="0" collapsed="false">
      <c r="A22" s="9" t="s">
        <v>46</v>
      </c>
      <c r="B22" s="19" t="n">
        <v>0</v>
      </c>
      <c r="C22" s="19" t="n">
        <v>50000</v>
      </c>
      <c r="D22" s="19" t="n">
        <v>150000</v>
      </c>
      <c r="E22" s="19" t="n">
        <v>200000</v>
      </c>
      <c r="F22" s="19" t="n">
        <v>220000</v>
      </c>
      <c r="G22" s="19" t="n">
        <v>240000</v>
      </c>
      <c r="H22" s="20" t="n">
        <f aca="false">SUM(B22:G22)</f>
        <v>860000</v>
      </c>
      <c r="I22" s="22" t="n">
        <v>0.5</v>
      </c>
    </row>
    <row r="23" customFormat="false" ht="15" hidden="false" customHeight="false" outlineLevel="0" collapsed="false">
      <c r="A23" s="9" t="s">
        <v>47</v>
      </c>
      <c r="B23" s="19" t="n">
        <v>0</v>
      </c>
      <c r="C23" s="19" t="n">
        <v>0</v>
      </c>
      <c r="D23" s="19" t="n">
        <v>0</v>
      </c>
      <c r="E23" s="19" t="n">
        <v>0</v>
      </c>
      <c r="F23" s="19" t="n">
        <v>0</v>
      </c>
      <c r="G23" s="19" t="n">
        <v>0</v>
      </c>
      <c r="H23" s="20" t="n">
        <f aca="false">SUM(B23:G23)</f>
        <v>0</v>
      </c>
      <c r="I23" s="22" t="n">
        <v>1</v>
      </c>
    </row>
    <row r="24" customFormat="false" ht="15" hidden="false" customHeight="false" outlineLevel="0" collapsed="false">
      <c r="A24" s="13" t="s">
        <v>48</v>
      </c>
      <c r="B24" s="21" t="n">
        <f aca="false">SUMPRODUCT(B19:B23,$I$19:$I$23)</f>
        <v>0</v>
      </c>
      <c r="C24" s="21" t="n">
        <f aca="false">SUMPRODUCT(C19:C23,$I$19:$I$23)</f>
        <v>321000</v>
      </c>
      <c r="D24" s="21" t="n">
        <f aca="false">SUMPRODUCT(D19:D23,$I$19:$I$23)</f>
        <v>535000</v>
      </c>
      <c r="E24" s="21" t="n">
        <f aca="false">SUMPRODUCT(E19:E23,$I$19:$I$23)</f>
        <v>591000</v>
      </c>
      <c r="F24" s="21" t="n">
        <f aca="false">SUMPRODUCT(F19:F23,$I$19:$I$23)</f>
        <v>617000</v>
      </c>
      <c r="G24" s="21" t="n">
        <f aca="false">SUMPRODUCT(G19:G23,$I$19:$I$23)</f>
        <v>643000</v>
      </c>
      <c r="H24" s="21" t="n">
        <f aca="false">SUMPRODUCT(H19:H23,$I$19:$I$23)</f>
        <v>2707000</v>
      </c>
    </row>
    <row r="26" customFormat="false" ht="19.5" hidden="false" customHeight="true" outlineLevel="0" collapsed="false">
      <c r="A26" s="11" t="s">
        <v>49</v>
      </c>
      <c r="B26" s="11"/>
      <c r="C26" s="11"/>
      <c r="D26" s="11"/>
      <c r="E26" s="11"/>
      <c r="F26" s="11"/>
      <c r="G26" s="11"/>
      <c r="H26" s="11"/>
      <c r="I26" s="11"/>
    </row>
    <row r="27" customFormat="false" ht="15" hidden="false" customHeight="false" outlineLevel="0" collapsed="false">
      <c r="A27" s="13" t="s">
        <v>50</v>
      </c>
      <c r="B27" s="21" t="n">
        <f aca="false">B24-B17</f>
        <v>-890000</v>
      </c>
      <c r="C27" s="21" t="n">
        <f aca="false">C24-C17</f>
        <v>126000</v>
      </c>
      <c r="D27" s="21" t="n">
        <f aca="false">D24-D17</f>
        <v>385000</v>
      </c>
      <c r="E27" s="21" t="n">
        <f aca="false">E24-E17</f>
        <v>433000</v>
      </c>
      <c r="F27" s="21" t="n">
        <f aca="false">F24-F17</f>
        <v>459000</v>
      </c>
      <c r="G27" s="21" t="n">
        <f aca="false">G24-G17</f>
        <v>478000</v>
      </c>
    </row>
    <row r="28" customFormat="false" ht="15" hidden="false" customHeight="false" outlineLevel="0" collapsed="false">
      <c r="A28" s="9" t="s">
        <v>51</v>
      </c>
      <c r="B28" s="20" t="n">
        <f aca="false">B27</f>
        <v>-890000</v>
      </c>
      <c r="C28" s="20" t="n">
        <f aca="false">B28+C27</f>
        <v>-764000</v>
      </c>
      <c r="D28" s="20" t="n">
        <f aca="false">C28+D27</f>
        <v>-379000</v>
      </c>
      <c r="E28" s="20" t="n">
        <f aca="false">D28+E27</f>
        <v>54000</v>
      </c>
      <c r="F28" s="20" t="n">
        <f aca="false">E28+F27</f>
        <v>513000</v>
      </c>
      <c r="G28" s="20" t="n">
        <f aca="false">F28+G27</f>
        <v>991000</v>
      </c>
    </row>
    <row r="29" customFormat="false" ht="15" hidden="true" customHeight="false" outlineLevel="0" collapsed="false">
      <c r="C29" s="0" t="str">
        <f aca="false">IF(AND(B28&lt;0,C28&gt;=0),(1-1+(-B28)/C27)*12,"")</f>
        <v/>
      </c>
      <c r="D29" s="0" t="str">
        <f aca="false">IF(AND(C28&lt;0,D28&gt;=0),(2-1+(-C28)/D27)*12,"")</f>
        <v/>
      </c>
      <c r="E29" s="0" t="n">
        <f aca="false">IF(AND(D28&lt;0,E28&gt;=0),(3-1+(-D28)/E27)*12,"")</f>
        <v>34.5034642032333</v>
      </c>
      <c r="F29" s="0" t="str">
        <f aca="false">IF(AND(E28&lt;0,F28&gt;=0),(4-1+(-E28)/F27)*12,"")</f>
        <v/>
      </c>
      <c r="G29" s="0" t="str">
        <f aca="false">IF(AND(F28&lt;0,G28&gt;=0),(5-1+(-F28)/G27)*12,"")</f>
        <v/>
      </c>
    </row>
    <row r="31" customFormat="false" ht="27.75" hidden="false" customHeight="true" outlineLevel="0" collapsed="false">
      <c r="A31" s="7" t="s">
        <v>17</v>
      </c>
      <c r="B31" s="7"/>
      <c r="C31" s="7"/>
      <c r="D31" s="7"/>
      <c r="E31" s="7"/>
      <c r="F31" s="7"/>
      <c r="G31" s="7"/>
      <c r="H31" s="7"/>
      <c r="I31" s="7"/>
    </row>
  </sheetData>
  <sheetProtection sheet="true" password="9abc" formatColumns="false"/>
  <mergeCells count="17">
    <mergeCell ref="A1:I1"/>
    <mergeCell ref="A2:I2"/>
    <mergeCell ref="A3:I3"/>
    <mergeCell ref="B4:D4"/>
    <mergeCell ref="F4:I4"/>
    <mergeCell ref="F5:G5"/>
    <mergeCell ref="H5:I5"/>
    <mergeCell ref="F6:G6"/>
    <mergeCell ref="H6:I6"/>
    <mergeCell ref="F7:G7"/>
    <mergeCell ref="H7:I7"/>
    <mergeCell ref="F8:G8"/>
    <mergeCell ref="H8:I8"/>
    <mergeCell ref="A9:I9"/>
    <mergeCell ref="A18:I18"/>
    <mergeCell ref="A26:I26"/>
    <mergeCell ref="A31:I31"/>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15"/>
  <sheetViews>
    <sheetView showFormulas="false" showGridLines="false" showRowColHeaders="true" showZeros="true" rightToLeft="tru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6"/>
    <col collapsed="false" customWidth="true" hidden="false" outlineLevel="0" max="4" min="2" style="0" width="22"/>
  </cols>
  <sheetData>
    <row r="1" customFormat="false" ht="33.75" hidden="false" customHeight="true" outlineLevel="0" collapsed="false">
      <c r="A1" s="1" t="s">
        <v>52</v>
      </c>
      <c r="B1" s="1"/>
      <c r="C1" s="1"/>
      <c r="D1" s="1"/>
    </row>
    <row r="2" customFormat="false" ht="15" hidden="false" customHeight="true" outlineLevel="0" collapsed="false">
      <c r="A2" s="2" t="s">
        <v>1</v>
      </c>
      <c r="B2" s="2"/>
      <c r="C2" s="2"/>
      <c r="D2" s="2"/>
    </row>
    <row r="3" customFormat="false" ht="30" hidden="false" customHeight="true" outlineLevel="0" collapsed="false">
      <c r="A3" s="23" t="s">
        <v>53</v>
      </c>
      <c r="B3" s="23"/>
      <c r="C3" s="23"/>
      <c r="D3" s="23"/>
    </row>
    <row r="5" customFormat="false" ht="30" hidden="false" customHeight="true" outlineLevel="0" collapsed="false">
      <c r="A5" s="17" t="s">
        <v>54</v>
      </c>
      <c r="B5" s="17" t="s">
        <v>26</v>
      </c>
      <c r="C5" s="17" t="s">
        <v>55</v>
      </c>
      <c r="D5" s="17" t="s">
        <v>56</v>
      </c>
    </row>
    <row r="6" customFormat="false" ht="15" hidden="false" customHeight="false" outlineLevel="0" collapsed="false">
      <c r="A6" s="24" t="n">
        <v>1</v>
      </c>
      <c r="B6" s="20" t="n">
        <f aca="false">الحاسبة!B24*A6-الحاسبة!B17+SUMPRODUCT(الحاسبة!C24:G24*A6-الحاسبة!C17:G17,1/(1+الحاسبة!$B$5)^{1,2,3,4,5})</f>
        <v>478350.149952499</v>
      </c>
      <c r="C6" s="25" t="n">
        <f aca="false">IFERROR((الحاسبة!H24*A6-الحاسبة!H17)/الحاسبة!H17,"")</f>
        <v>0.577505827505828</v>
      </c>
      <c r="D6" s="26" t="str">
        <f aca="false">IF(B6&gt;0,"مجدٍ","غير مجدٍ")</f>
        <v>مجدٍ</v>
      </c>
    </row>
    <row r="7" customFormat="false" ht="15" hidden="false" customHeight="false" outlineLevel="0" collapsed="false">
      <c r="A7" s="24" t="n">
        <v>0.9</v>
      </c>
      <c r="B7" s="20" t="n">
        <f aca="false">الحاسبة!B24*A7-الحاسبة!B17+SUMPRODUCT(الحاسبة!C24:G24*A7-الحاسبة!C17:G17,1/(1+الحاسبة!$B$5)^{1,2,3,4,5})</f>
        <v>278483.579735612</v>
      </c>
      <c r="C7" s="25" t="n">
        <f aca="false">IFERROR((الحاسبة!H24*A7-الحاسبة!H17)/الحاسبة!H17,"")</f>
        <v>0.419755244755245</v>
      </c>
      <c r="D7" s="26" t="str">
        <f aca="false">IF(B7&gt;0,"مجدٍ","غير مجدٍ")</f>
        <v>مجدٍ</v>
      </c>
    </row>
    <row r="8" customFormat="false" ht="15" hidden="false" customHeight="false" outlineLevel="0" collapsed="false">
      <c r="A8" s="24" t="n">
        <v>0.8</v>
      </c>
      <c r="B8" s="20" t="n">
        <f aca="false">الحاسبة!B24*A8-الحاسبة!B17+SUMPRODUCT(الحاسبة!C24:G24*A8-الحاسبة!C17:G17,1/(1+الحاسبة!$B$5)^{1,2,3,4,5})</f>
        <v>78617.0095187237</v>
      </c>
      <c r="C8" s="25" t="n">
        <f aca="false">IFERROR((الحاسبة!H24*A8-الحاسبة!H17)/الحاسبة!H17,"")</f>
        <v>0.262004662004662</v>
      </c>
      <c r="D8" s="26" t="str">
        <f aca="false">IF(B8&gt;0,"مجدٍ","غير مجدٍ")</f>
        <v>مجدٍ</v>
      </c>
    </row>
    <row r="9" customFormat="false" ht="15" hidden="false" customHeight="false" outlineLevel="0" collapsed="false">
      <c r="A9" s="24" t="n">
        <v>0.7</v>
      </c>
      <c r="B9" s="20" t="n">
        <f aca="false">الحاسبة!B24*A9-الحاسبة!B17+SUMPRODUCT(الحاسبة!C24:G24*A9-الحاسبة!C17:G17,1/(1+الحاسبة!$B$5)^{1,2,3,4,5})</f>
        <v>-121249.560698164</v>
      </c>
      <c r="C9" s="25" t="n">
        <f aca="false">IFERROR((الحاسبة!H24*A9-الحاسبة!H17)/الحاسبة!H17,"")</f>
        <v>0.104254079254079</v>
      </c>
      <c r="D9" s="26" t="str">
        <f aca="false">IF(B9&gt;0,"مجدٍ","غير مجدٍ")</f>
        <v>غير مجدٍ</v>
      </c>
    </row>
    <row r="10" customFormat="false" ht="15" hidden="false" customHeight="false" outlineLevel="0" collapsed="false">
      <c r="A10" s="24" t="n">
        <v>0.6</v>
      </c>
      <c r="B10" s="20" t="n">
        <f aca="false">الحاسبة!B24*A10-الحاسبة!B17+SUMPRODUCT(الحاسبة!C24:G24*A10-الحاسبة!C17:G17,1/(1+الحاسبة!$B$5)^{1,2,3,4,5})</f>
        <v>-321116.130915052</v>
      </c>
      <c r="C10" s="25" t="n">
        <f aca="false">IFERROR((الحاسبة!H24*A10-الحاسبة!H17)/الحاسبة!H17,"")</f>
        <v>-0.0534965034965035</v>
      </c>
      <c r="D10" s="26" t="str">
        <f aca="false">IF(B10&gt;0,"مجدٍ","غير مجدٍ")</f>
        <v>غير مجدٍ</v>
      </c>
    </row>
    <row r="11" customFormat="false" ht="15" hidden="false" customHeight="false" outlineLevel="0" collapsed="false">
      <c r="A11" s="24" t="n">
        <v>0.5</v>
      </c>
      <c r="B11" s="20" t="n">
        <f aca="false">الحاسبة!B24*A11-الحاسبة!B17+SUMPRODUCT(الحاسبة!C24:G24*A11-الحاسبة!C17:G17,1/(1+الحاسبة!$B$5)^{1,2,3,4,5})</f>
        <v>-520982.70113194</v>
      </c>
      <c r="C11" s="25" t="n">
        <f aca="false">IFERROR((الحاسبة!H24*A11-الحاسبة!H17)/الحاسبة!H17,"")</f>
        <v>-0.211247086247086</v>
      </c>
      <c r="D11" s="26" t="str">
        <f aca="false">IF(B11&gt;0,"مجدٍ","غير مجدٍ")</f>
        <v>غير مجدٍ</v>
      </c>
    </row>
    <row r="13" customFormat="false" ht="43.5" hidden="false" customHeight="true" outlineLevel="0" collapsed="false">
      <c r="A13" s="27" t="s">
        <v>57</v>
      </c>
      <c r="B13" s="27"/>
      <c r="C13" s="27"/>
      <c r="D13" s="27"/>
    </row>
    <row r="15" customFormat="false" ht="27.75" hidden="false" customHeight="true" outlineLevel="0" collapsed="false">
      <c r="A15" s="7" t="s">
        <v>17</v>
      </c>
      <c r="B15" s="7"/>
      <c r="C15" s="7"/>
      <c r="D15" s="7"/>
    </row>
  </sheetData>
  <sheetProtection sheet="true" password="9abc" formatColumns="false"/>
  <mergeCells count="5">
    <mergeCell ref="A1:D1"/>
    <mergeCell ref="A2:D2"/>
    <mergeCell ref="A3:D3"/>
    <mergeCell ref="A13:D13"/>
    <mergeCell ref="A15:D15"/>
  </mergeCells>
  <printOptions headings="false" gridLines="false" gridLinesSet="true" horizontalCentered="true" verticalCentered="false"/>
  <pageMargins left="0.75" right="0.75" top="1" bottom="1" header="0.511811023622047" footer="0.511811023622047"/>
  <pageSetup paperSize="9"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2026-11-08T11:34:32Z</dcterms:created>
  <dc:creator>شركة جوجان لخدمات الأعمال – googanconsult.com</dc:creator>
  <dc:description>© شركة جوجان لخدمات الأعمال – googanconsult.com – موسوعة جوجان bloggoogan.com</dc:description>
  <cp:keywords>googanconsult.com bloggoogan.com</cp:keywords>
  <dc:language>en-US</dc:language>
  <cp:lastModifiedBy>شركة جوجان لخدمات الأعمال – googanconsult.com</cp:lastModifiedBy>
  <dcterms:modified xsi:type="dcterms:W3CDTF">2026-11-08T11:34:32Z</dcterms:modified>
  <cp:revision>0</cp:revision>
  <dc:subject/>
  <dc:title>حاسبة العائد على الاستثمار لمشاريع التطوير – جوجان</dc:title>
</cp:coreProperties>
</file>

<file path=docProps/custom.xml><?xml version="1.0" encoding="utf-8"?>
<Properties xmlns="http://schemas.openxmlformats.org/officeDocument/2006/custom-properties" xmlns:vt="http://schemas.openxmlformats.org/officeDocument/2006/docPropsVTypes"/>
</file>