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workbookPassword="9ABC" lockStructure="1"/>
  <bookViews>
    <workbookView showHorizontalScroll="true" showVerticalScroll="true" showSheetTabs="true" xWindow="0" yWindow="0" windowWidth="16384" windowHeight="8192" tabRatio="500" firstSheet="0" activeTab="0"/>
  </bookViews>
  <sheets>
    <sheet name="عن الأداة" sheetId="1" state="visible" r:id="rId3"/>
    <sheet name="الافتراضات" sheetId="2" state="visible" r:id="rId4"/>
    <sheet name="الموازنة النقدية"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<sst xmlns="http://schemas.openxmlformats.org/spreadsheetml/2006/main" count="90" uniqueCount="85">
  <si>
    <t xml:space="preserve">الموازنة النقدية الشهرية للمنشآت الصغيرة والمتوسطة</t>
  </si>
  <si>
    <t xml:space="preserve">© شركة جوجان لخدمات الأعمال – googanconsult.com – موسوعة جوجان bloggoogan.com</t>
  </si>
  <si>
    <t xml:space="preserve">أداة مجانية من جوجان تخطط السيولة شهراً بشهر لسنة كاملة: تحسب المتحصلات من المبيعات النقدية والآجلة حسب نمط التحصيل، والمدفوعات للموردين حسب نمط السداد، والرواتب والإيجارات والأقساط والنفقات الرأسمالية، ثم تبيّن رصيد النقد في نهاية كل شهر والتمويل الذي تحتاجه للمحافظة على حد أدنى آمن من السيولة.</t>
  </si>
  <si>
    <t xml:space="preserve">طريقة الاستخدام</t>
  </si>
  <si>
    <t xml:space="preserve">1. في ورقة «الافتراضات» أدخل رصيد النقد في أول السنة، والحد الأدنى الذي تريد ألا ينزل عنه الرصيد.</t>
  </si>
  <si>
    <t xml:space="preserve">2. أدخل نسبة المبيعات النقدية، ونمط تحصيل المبيعات الآجلة (في الشهر نفسه، والشهر التالي، وبعد شهرين)، ونمط السداد للموردين.</t>
  </si>
  <si>
    <t xml:space="preserve">3. في ورقة «الموازنة النقدية» أدخل المبيعات والمشتريات المتوقعة لكل شهر، ثم المصروفات الشهرية.</t>
  </si>
  <si>
    <t xml:space="preserve">4. اقرأ صف «الرصيد في نهاية الشهر» وصف «التمويل اللازم». الشهر الذي يظهر فيه تمويل لازم هو شهر تحتاج فيه إلى ترتيب سيولة مسبقاً.</t>
  </si>
  <si>
    <t xml:space="preserve">ملاحظات مهمة</t>
  </si>
  <si>
    <t xml:space="preserve">• أدخل المبيعات والمشتريات قبل ضريبة القيمة المضافة أو بعدها، لكن بطريقة واحدة في كل الأرقام، وأضف مدفوعات الضريبة للهيئة في صف مستقل.</t>
  </si>
  <si>
    <t xml:space="preserve">• المبيعات الآجلة لشهري نوفمبر وديسمبر من السنة السابقة تُدخل في ورقة الافتراضات لأنها تُحصّل في أول السنة.</t>
  </si>
  <si>
    <t xml:space="preserve">• الأرقام الموجودة مثال لمنشأة تجارية افتراضية، فاستبدلها بأرقامك.</t>
  </si>
  <si>
    <t xml:space="preserve">عن جوجان</t>
  </si>
  <si>
    <t xml:space="preserve">أعدّ هذه الأداة قسم الدراسات والاستشارات في شركة جوجان لخدمات الأعمال بالرياض.</t>
  </si>
  <si>
    <t xml:space="preserve">دراسات الجدوى والاستشارات المالية والإدارية: googanconsult.com</t>
  </si>
  <si>
    <t xml:space="preserve">الترجمة المعتمدة للقوائم المالية والتقارير والعقود: googantranslation.com</t>
  </si>
  <si>
    <t xml:space="preserve">شرح الأداة وأدوات مالية مجانية أخرى في موسوعة جوجان: bloggoogan.com</t>
  </si>
  <si>
    <t xml:space="preserve">هذه الأداة مجانية للاستخدام الشخصي والتعليمي وفي مشاريعكم، وحقوقها محفوظة لشركة جوجان لخدمات الأعمال، ويُمنع بيعها أو نسبتها إلى غيرها. لدراسة جدوى أو تحليل مالي معدّ باحتراف: googanconsult.com</t>
  </si>
  <si>
    <t xml:space="preserve">افتراضات الموازنة النقدية</t>
  </si>
  <si>
    <t xml:space="preserve">الخلايا الصفراء بخط أزرق للإدخال، وبقية الخلايا محسوبة تلقائياً ومقفلة.</t>
  </si>
  <si>
    <t xml:space="preserve">السيولة</t>
  </si>
  <si>
    <t xml:space="preserve">رصيد النقد في بداية السنة</t>
  </si>
  <si>
    <t xml:space="preserve">الحد الأدنى الآمن لرصيد النقد</t>
  </si>
  <si>
    <t xml:space="preserve">رصيد احتياطي لا تريد أن تنزل عنه</t>
  </si>
  <si>
    <t xml:space="preserve">التحصيل من العملاء</t>
  </si>
  <si>
    <t xml:space="preserve">نسبة المبيعات النقدية</t>
  </si>
  <si>
    <t xml:space="preserve">الباقي مبيعات آجلة</t>
  </si>
  <si>
    <t xml:space="preserve">نسبة الآجل المحصلة في الشهر نفسه</t>
  </si>
  <si>
    <t xml:space="preserve">نسبة الآجل المحصلة في الشهر التالي</t>
  </si>
  <si>
    <t xml:space="preserve">نسبة الآجل المحصلة بعد شهرين</t>
  </si>
  <si>
    <t xml:space="preserve">الباقي يُعامل ديوناً معدومة</t>
  </si>
  <si>
    <t xml:space="preserve">المبيعات الآجلة في نوفمبر من السنة السابقة</t>
  </si>
  <si>
    <t xml:space="preserve">المبيعات الآجلة في ديسمبر من السنة السابقة</t>
  </si>
  <si>
    <t xml:space="preserve">السداد للموردين</t>
  </si>
  <si>
    <t xml:space="preserve">نسبة المشتريات المدفوعة في الشهر نفسه</t>
  </si>
  <si>
    <t xml:space="preserve">نسبة المشتريات المدفوعة في الشهر التالي</t>
  </si>
  <si>
    <t xml:space="preserve">المشتريات في ديسمبر من السنة السابقة</t>
  </si>
  <si>
    <t xml:space="preserve">تحقق: مجموع نسب التحصيل للآجل</t>
  </si>
  <si>
    <t xml:space="preserve">تحقق: مجموع نسب السداد للموردين</t>
  </si>
  <si>
    <t xml:space="preserve">الموازنة النقدية الشهرية</t>
  </si>
  <si>
    <t xml:space="preserve">البند</t>
  </si>
  <si>
    <t xml:space="preserve">يناير</t>
  </si>
  <si>
    <t xml:space="preserve">فبراير</t>
  </si>
  <si>
    <t xml:space="preserve">مارس</t>
  </si>
  <si>
    <t xml:space="preserve">أبريل</t>
  </si>
  <si>
    <t xml:space="preserve">مايو</t>
  </si>
  <si>
    <t xml:space="preserve">يونيو</t>
  </si>
  <si>
    <t xml:space="preserve">يوليو</t>
  </si>
  <si>
    <t xml:space="preserve">أغسطس</t>
  </si>
  <si>
    <t xml:space="preserve">سبتمبر</t>
  </si>
  <si>
    <t xml:space="preserve">أكتوبر</t>
  </si>
  <si>
    <t xml:space="preserve">نوفمبر</t>
  </si>
  <si>
    <t xml:space="preserve">ديسمبر</t>
  </si>
  <si>
    <t xml:space="preserve">المجموع</t>
  </si>
  <si>
    <t xml:space="preserve">المبيعات والمشتريات المتوقعة</t>
  </si>
  <si>
    <t xml:space="preserve">إجمالي المبيعات</t>
  </si>
  <si>
    <t xml:space="preserve">إجمالي المشتريات</t>
  </si>
  <si>
    <t xml:space="preserve">المتحصلات النقدية</t>
  </si>
  <si>
    <t xml:space="preserve">المبيعات النقدية</t>
  </si>
  <si>
    <t xml:space="preserve">التحصيل من المبيعات الآجلة</t>
  </si>
  <si>
    <t xml:space="preserve">متحصلات أخرى (قروض مستلمة، بيع أصول، زيادة رأس المال)</t>
  </si>
  <si>
    <t xml:space="preserve">إجمالي المتحصلات</t>
  </si>
  <si>
    <t xml:space="preserve">المدفوعات النقدية</t>
  </si>
  <si>
    <t xml:space="preserve">المدفوع للموردين</t>
  </si>
  <si>
    <t xml:space="preserve">الرواتب والأجور</t>
  </si>
  <si>
    <t xml:space="preserve">الإيجارات</t>
  </si>
  <si>
    <t xml:space="preserve">الكهرباء والاتصالات والمنافع</t>
  </si>
  <si>
    <t xml:space="preserve">التسويق والإعلان</t>
  </si>
  <si>
    <t xml:space="preserve">مصروفات تشغيلية أخرى</t>
  </si>
  <si>
    <t xml:space="preserve">ضريبة القيمة المضافة المسددة</t>
  </si>
  <si>
    <t xml:space="preserve">أقساط القروض أو التمويل</t>
  </si>
  <si>
    <t xml:space="preserve">شراء أصول ثابتة</t>
  </si>
  <si>
    <t xml:space="preserve">الزكاة أو ضريبة الدخل</t>
  </si>
  <si>
    <t xml:space="preserve">مسحوبات الشركاء أو توزيعات الأرباح</t>
  </si>
  <si>
    <t xml:space="preserve">إجمالي المدفوعات</t>
  </si>
  <si>
    <t xml:space="preserve">صافي التدفق والرصيد</t>
  </si>
  <si>
    <t xml:space="preserve">صافي التدفق النقدي للشهر</t>
  </si>
  <si>
    <t xml:space="preserve">الرصيد في بداية الشهر</t>
  </si>
  <si>
    <t xml:space="preserve">الرصيد قبل التمويل</t>
  </si>
  <si>
    <t xml:space="preserve">التمويل اللازم للمحافظة على الحد الأدنى</t>
  </si>
  <si>
    <t xml:space="preserve">الرصيد في نهاية الشهر (بعد التمويل)</t>
  </si>
  <si>
    <t xml:space="preserve">أدنى رصيد قبل التمويل خلال السنة</t>
  </si>
  <si>
    <t xml:space="preserve">الشهر الذي يحدث فيه أدنى رصيد</t>
  </si>
  <si>
    <t xml:space="preserve">إجمالي التمويل اللازم خلال السنة</t>
  </si>
  <si>
    <t xml:space="preserve">التمويل اللازم هنا تقدير لما تحتاجه المنشأة لتبقى فوق الحد الأدنى من السيولة، ويُضاف تراكمياً إلى رصيد الأشهر التالية. خطط لترتيبه قبل الشهر المحدد بوقت كافٍ (حد ائتماني، تأجيل مشتريات، تسريع تحصيل).</t>
  </si>
</sst>
</file>

<file path=xl/styles.xml><?xml version="1.0" encoding="utf-8"?>
<styleSheet xmlns="http://schemas.openxmlformats.org/spreadsheetml/2006/main">
  <numFmts count="4">
    <numFmt numFmtId="164" formatCode="General"/>
    <numFmt numFmtId="165" formatCode="#,##0;\(#,##0\);\-"/>
    <numFmt numFmtId="166" formatCode="0%"/>
    <numFmt numFmtId="167" formatCode="@"/>
  </numFmts>
  <fonts count="16">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b val="true"/>
      <sz val="9"/>
      <color rgb="FF1C1B42"/>
      <name val="Arial"/>
      <family val="0"/>
      <charset val="1"/>
    </font>
    <font>
      <sz val="11"/>
      <color rgb="FF222222"/>
      <name val="Arial"/>
      <family val="0"/>
      <charset val="1"/>
    </font>
    <font>
      <b val="true"/>
      <sz val="11"/>
      <color rgb="FF1C1B42"/>
      <name val="Arial"/>
      <family val="0"/>
      <charset val="1"/>
    </font>
    <font>
      <sz val="10"/>
      <color rgb="FF222222"/>
      <name val="Arial"/>
      <family val="0"/>
      <charset val="1"/>
    </font>
    <font>
      <b val="true"/>
      <sz val="10"/>
      <color rgb="FF1C1B42"/>
      <name val="Arial"/>
      <family val="0"/>
      <charset val="1"/>
    </font>
    <font>
      <sz val="8"/>
      <color rgb="FF666666"/>
      <name val="Arial"/>
      <family val="0"/>
      <charset val="1"/>
    </font>
    <font>
      <sz val="9"/>
      <color rgb="FF0000FF"/>
      <name val="Arial"/>
      <family val="0"/>
      <charset val="1"/>
    </font>
    <font>
      <sz val="10"/>
      <color rgb="FF0000FF"/>
      <name val="Arial"/>
      <family val="0"/>
      <charset val="1"/>
    </font>
    <font>
      <sz val="9"/>
      <color rgb="FF666666"/>
      <name val="Arial"/>
      <family val="0"/>
      <charset val="1"/>
    </font>
    <font>
      <b val="true"/>
      <sz val="10"/>
      <color rgb="FF222222"/>
      <name val="Arial"/>
      <family val="0"/>
      <charset val="1"/>
    </font>
    <font>
      <b val="true"/>
      <sz val="10"/>
      <color rgb="FFFFFFFF"/>
      <name val="Arial"/>
      <family val="0"/>
      <charset val="1"/>
    </font>
  </fonts>
  <fills count="7">
    <fill>
      <patternFill patternType="none"/>
    </fill>
    <fill>
      <patternFill patternType="gray125"/>
    </fill>
    <fill>
      <patternFill patternType="solid">
        <fgColor rgb="FF1C1B42"/>
        <bgColor rgb="FF222222"/>
      </patternFill>
    </fill>
    <fill>
      <patternFill patternType="solid">
        <fgColor rgb="FFF2B632"/>
        <bgColor rgb="FFFF9900"/>
      </patternFill>
    </fill>
    <fill>
      <patternFill patternType="solid">
        <fgColor rgb="FFE4E2F2"/>
        <bgColor rgb="FFEEF1F8"/>
      </patternFill>
    </fill>
    <fill>
      <patternFill patternType="solid">
        <fgColor rgb="FFFFF4CC"/>
        <bgColor rgb="FFEEF1F8"/>
      </patternFill>
    </fill>
    <fill>
      <patternFill patternType="solid">
        <fgColor rgb="FFEEF1F8"/>
        <bgColor rgb="FFE4E2F2"/>
      </patternFill>
    </fill>
  </fills>
  <borders count="2">
    <border diagonalUp="false" diagonalDown="false">
      <left/>
      <right/>
      <top/>
      <bottom/>
      <diagonal/>
    </border>
    <border diagonalUp="false" diagonalDown="false">
      <left style="thin">
        <color rgb="FFC9CBD6"/>
      </left>
      <right style="thin">
        <color rgb="FFC9CBD6"/>
      </right>
      <top style="thin">
        <color rgb="FFC9CBD6"/>
      </top>
      <bottom style="thin">
        <color rgb="FFC9CBD6"/>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true" indent="0" shrinkToFit="false" readingOrder="2"/>
      <protection locked="true" hidden="false"/>
    </xf>
    <xf numFmtId="164" fontId="5" fillId="3" borderId="0" xfId="0" applyFont="true" applyBorder="true" applyAlignment="true" applyProtection="false">
      <alignment horizontal="center" vertical="center" textRotation="0" wrapText="true" indent="0" shrinkToFit="false" readingOrder="2"/>
      <protection locked="true" hidden="false"/>
    </xf>
    <xf numFmtId="164" fontId="6" fillId="0" borderId="0" xfId="0" applyFont="true" applyBorder="false" applyAlignment="true" applyProtection="false">
      <alignment horizontal="right" vertical="center" textRotation="0" wrapText="true" indent="0" shrinkToFit="false" readingOrder="2"/>
      <protection locked="true" hidden="false"/>
    </xf>
    <xf numFmtId="164" fontId="7" fillId="4" borderId="0" xfId="0" applyFont="true" applyBorder="false" applyAlignment="true" applyProtection="false">
      <alignment horizontal="right" vertical="center" textRotation="0" wrapText="true" indent="0" shrinkToFit="false" readingOrder="2"/>
      <protection locked="true" hidden="false"/>
    </xf>
    <xf numFmtId="164" fontId="8" fillId="0" borderId="0" xfId="0" applyFont="true" applyBorder="false" applyAlignment="true" applyProtection="false">
      <alignment horizontal="right" vertical="center" textRotation="0" wrapText="true" indent="0" shrinkToFit="false" readingOrder="2"/>
      <protection locked="true" hidden="false"/>
    </xf>
    <xf numFmtId="164" fontId="9" fillId="0" borderId="0" xfId="0" applyFont="true" applyBorder="false" applyAlignment="true" applyProtection="false">
      <alignment horizontal="right" vertical="center" textRotation="0" wrapText="true" indent="0" shrinkToFit="false" readingOrder="2"/>
      <protection locked="true" hidden="false"/>
    </xf>
    <xf numFmtId="164" fontId="10" fillId="0" borderId="0" xfId="0" applyFont="true" applyBorder="true" applyAlignment="true" applyProtection="false">
      <alignment horizontal="right" vertical="center" textRotation="0" wrapText="true" indent="0" shrinkToFit="false" readingOrder="2"/>
      <protection locked="true" hidden="false"/>
    </xf>
    <xf numFmtId="164" fontId="11" fillId="5" borderId="0" xfId="0" applyFont="true" applyBorder="true" applyAlignment="true" applyProtection="false">
      <alignment horizontal="right" vertical="center" textRotation="0" wrapText="true" indent="0" shrinkToFit="false" readingOrder="2"/>
      <protection locked="true" hidden="false"/>
    </xf>
    <xf numFmtId="164" fontId="7" fillId="4" borderId="0" xfId="0" applyFont="true" applyBorder="true" applyAlignment="true" applyProtection="false">
      <alignment horizontal="right" vertical="center" textRotation="0" wrapText="true" indent="0" shrinkToFit="false" readingOrder="2"/>
      <protection locked="true" hidden="false"/>
    </xf>
    <xf numFmtId="164" fontId="8" fillId="0" borderId="1" xfId="0" applyFont="true" applyBorder="true" applyAlignment="true" applyProtection="false">
      <alignment horizontal="right" vertical="center" textRotation="0" wrapText="true" indent="0" shrinkToFit="false" readingOrder="2"/>
      <protection locked="true" hidden="false"/>
    </xf>
    <xf numFmtId="165" fontId="12" fillId="5" borderId="1" xfId="0" applyFont="true" applyBorder="true" applyAlignment="true" applyProtection="true">
      <alignment horizontal="center" vertical="center" textRotation="0" wrapText="true" indent="0" shrinkToFit="false" readingOrder="2"/>
      <protection locked="false" hidden="false"/>
    </xf>
    <xf numFmtId="164" fontId="13" fillId="0" borderId="0" xfId="0" applyFont="true" applyBorder="false" applyAlignment="true" applyProtection="false">
      <alignment horizontal="right" vertical="center" textRotation="0" wrapText="true" indent="0" shrinkToFit="false" readingOrder="2"/>
      <protection locked="true" hidden="false"/>
    </xf>
    <xf numFmtId="166" fontId="12" fillId="5" borderId="1" xfId="0" applyFont="true" applyBorder="true" applyAlignment="true" applyProtection="true">
      <alignment horizontal="center" vertical="center" textRotation="0" wrapText="true" indent="0" shrinkToFit="false" readingOrder="2"/>
      <protection locked="false" hidden="false"/>
    </xf>
    <xf numFmtId="164" fontId="14" fillId="0" borderId="1" xfId="0" applyFont="true" applyBorder="true" applyAlignment="true" applyProtection="false">
      <alignment horizontal="right" vertical="center" textRotation="0" wrapText="true" indent="0" shrinkToFit="false" readingOrder="2"/>
      <protection locked="true" hidden="false"/>
    </xf>
    <xf numFmtId="166" fontId="8" fillId="6" borderId="1" xfId="0" applyFont="true" applyBorder="true" applyAlignment="true" applyProtection="false">
      <alignment horizontal="center" vertical="center" textRotation="0" wrapText="true" indent="0" shrinkToFit="false" readingOrder="2"/>
      <protection locked="true" hidden="false"/>
    </xf>
    <xf numFmtId="167" fontId="8" fillId="6" borderId="1" xfId="0" applyFont="true" applyBorder="true" applyAlignment="true" applyProtection="false">
      <alignment horizontal="center" vertical="center" textRotation="0" wrapText="true" indent="0" shrinkToFit="false" readingOrder="2"/>
      <protection locked="true" hidden="false"/>
    </xf>
    <xf numFmtId="164" fontId="15" fillId="2" borderId="1" xfId="0" applyFont="true" applyBorder="true" applyAlignment="true" applyProtection="false">
      <alignment horizontal="center" vertical="center" textRotation="0" wrapText="true" indent="0" shrinkToFit="false" readingOrder="2"/>
      <protection locked="true" hidden="false"/>
    </xf>
    <xf numFmtId="165" fontId="8" fillId="6" borderId="1" xfId="0" applyFont="true" applyBorder="true" applyAlignment="true" applyProtection="false">
      <alignment horizontal="center" vertical="center" textRotation="0" wrapText="true" indent="0" shrinkToFit="false" readingOrder="2"/>
      <protection locked="true" hidden="false"/>
    </xf>
    <xf numFmtId="165" fontId="14" fillId="6" borderId="1" xfId="0" applyFont="true" applyBorder="true" applyAlignment="true" applyProtection="false">
      <alignment horizontal="center" vertical="center" textRotation="0" wrapText="true" indent="0" shrinkToFit="false" readingOrder="2"/>
      <protection locked="true" hidden="false"/>
    </xf>
    <xf numFmtId="165" fontId="14" fillId="3" borderId="1" xfId="0" applyFont="true" applyBorder="true" applyAlignment="true" applyProtection="false">
      <alignment horizontal="center" vertical="center" textRotation="0" wrapText="true" indent="0" shrinkToFit="false" readingOrder="2"/>
      <protection locked="true" hidden="false"/>
    </xf>
    <xf numFmtId="167" fontId="14" fillId="6" borderId="1" xfId="0" applyFont="true" applyBorder="true" applyAlignment="true" applyProtection="false">
      <alignment horizontal="center" vertical="center" textRotation="0" wrapText="true" indent="0" shrinkToFit="false" readingOrder="2"/>
      <protection locked="true" hidden="false"/>
    </xf>
    <xf numFmtId="164" fontId="13" fillId="0" borderId="0" xfId="0" applyFont="true" applyBorder="true" applyAlignment="true" applyProtection="false">
      <alignment horizontal="right" vertical="center" textRotation="0" wrapText="true" indent="0" shrinkToFit="false" readingOrder="2"/>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BD6"/>
      <rgbColor rgb="FF808080"/>
      <rgbColor rgb="FF9999FF"/>
      <rgbColor rgb="FF993366"/>
      <rgbColor rgb="FFFFF4CC"/>
      <rgbColor rgb="FFEEF1F8"/>
      <rgbColor rgb="FF660066"/>
      <rgbColor rgb="FFFF8080"/>
      <rgbColor rgb="FF0066CC"/>
      <rgbColor rgb="FFE4E2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2B632"/>
      <rgbColor rgb="FFFF9900"/>
      <rgbColor rgb="FFFF6600"/>
      <rgbColor rgb="FF666666"/>
      <rgbColor rgb="FF969696"/>
      <rgbColor rgb="FF1C1B42"/>
      <rgbColor rgb="FF339966"/>
      <rgbColor rgb="FF003300"/>
      <rgbColor rgb="FF333300"/>
      <rgbColor rgb="FF993300"/>
      <rgbColor rgb="FF993366"/>
      <rgbColor rgb="FF333399"/>
      <rgbColor rgb="FF222222"/>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3"/>
  <sheetViews>
    <sheetView showFormulas="false" showGridLines="false" showRowColHeaders="true" showZeros="true" rightToLeft="tru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6"/>
  </cols>
  <sheetData>
    <row r="1" customFormat="false" ht="33.75" hidden="false" customHeight="true" outlineLevel="0" collapsed="false">
      <c r="A1" s="1" t="s">
        <v>0</v>
      </c>
      <c r="B1" s="1"/>
    </row>
    <row r="2" customFormat="false" ht="15" hidden="false" customHeight="true" outlineLevel="0" collapsed="false">
      <c r="A2" s="2" t="s">
        <v>1</v>
      </c>
      <c r="B2" s="2"/>
    </row>
    <row r="4" customFormat="false" ht="60" hidden="false" customHeight="true" outlineLevel="0" collapsed="false">
      <c r="B4" s="3" t="s">
        <v>2</v>
      </c>
    </row>
    <row r="6" customFormat="false" ht="19.5" hidden="false" customHeight="true" outlineLevel="0" collapsed="false">
      <c r="B6" s="4" t="s">
        <v>3</v>
      </c>
    </row>
    <row r="7" customFormat="false" ht="31.5" hidden="false" customHeight="true" outlineLevel="0" collapsed="false">
      <c r="B7" s="5" t="s">
        <v>4</v>
      </c>
    </row>
    <row r="8" customFormat="false" ht="31.5" hidden="false" customHeight="true" outlineLevel="0" collapsed="false">
      <c r="B8" s="5" t="s">
        <v>5</v>
      </c>
    </row>
    <row r="9" customFormat="false" ht="31.5" hidden="false" customHeight="true" outlineLevel="0" collapsed="false">
      <c r="B9" s="5" t="s">
        <v>6</v>
      </c>
    </row>
    <row r="10" customFormat="false" ht="31.5" hidden="false" customHeight="true" outlineLevel="0" collapsed="false">
      <c r="B10" s="5" t="s">
        <v>7</v>
      </c>
    </row>
    <row r="12" customFormat="false" ht="19.5" hidden="false" customHeight="true" outlineLevel="0" collapsed="false">
      <c r="B12" s="4" t="s">
        <v>8</v>
      </c>
    </row>
    <row r="13" customFormat="false" ht="31.5" hidden="false" customHeight="true" outlineLevel="0" collapsed="false">
      <c r="B13" s="5" t="s">
        <v>9</v>
      </c>
    </row>
    <row r="14" customFormat="false" ht="31.5" hidden="false" customHeight="true" outlineLevel="0" collapsed="false">
      <c r="B14" s="5" t="s">
        <v>10</v>
      </c>
    </row>
    <row r="15" customFormat="false" ht="31.5" hidden="false" customHeight="true" outlineLevel="0" collapsed="false">
      <c r="B15" s="5" t="s">
        <v>11</v>
      </c>
    </row>
    <row r="17" customFormat="false" ht="19.5" hidden="false" customHeight="true" outlineLevel="0" collapsed="false">
      <c r="B17" s="4" t="s">
        <v>12</v>
      </c>
    </row>
    <row r="18" customFormat="false" ht="15" hidden="false" customHeight="false" outlineLevel="0" collapsed="false">
      <c r="B18" s="6" t="s">
        <v>13</v>
      </c>
    </row>
    <row r="19" customFormat="false" ht="15" hidden="false" customHeight="false" outlineLevel="0" collapsed="false">
      <c r="B19" s="6" t="s">
        <v>14</v>
      </c>
    </row>
    <row r="20" customFormat="false" ht="15" hidden="false" customHeight="false" outlineLevel="0" collapsed="false">
      <c r="B20" s="6" t="s">
        <v>15</v>
      </c>
    </row>
    <row r="21" customFormat="false" ht="15" hidden="false" customHeight="false" outlineLevel="0" collapsed="false">
      <c r="B21" s="6" t="s">
        <v>16</v>
      </c>
    </row>
    <row r="23" customFormat="false" ht="27.75" hidden="false" customHeight="true" outlineLevel="0" collapsed="false">
      <c r="A23" s="7" t="s">
        <v>17</v>
      </c>
      <c r="B23" s="7"/>
    </row>
  </sheetData>
  <sheetProtection sheet="true" password="9abc" formatColumns="false"/>
  <mergeCells count="3">
    <mergeCell ref="A1:B1"/>
    <mergeCell ref="A2:B2"/>
    <mergeCell ref="A23:B23"/>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1"/>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16"/>
    <col collapsed="false" customWidth="true" hidden="false" outlineLevel="0" max="3" min="3" style="0" width="46"/>
  </cols>
  <sheetData>
    <row r="1" customFormat="false" ht="33.75" hidden="false" customHeight="true" outlineLevel="0" collapsed="false">
      <c r="A1" s="1" t="s">
        <v>18</v>
      </c>
      <c r="B1" s="1"/>
      <c r="C1" s="1"/>
    </row>
    <row r="2" customFormat="false" ht="15" hidden="false" customHeight="true" outlineLevel="0" collapsed="false">
      <c r="A2" s="2" t="s">
        <v>1</v>
      </c>
      <c r="B2" s="2"/>
      <c r="C2" s="2"/>
    </row>
    <row r="3" customFormat="false" ht="15" hidden="false" customHeight="true" outlineLevel="0" collapsed="false">
      <c r="A3" s="8" t="s">
        <v>19</v>
      </c>
      <c r="B3" s="8"/>
      <c r="C3" s="8"/>
    </row>
    <row r="4" customFormat="false" ht="19.5" hidden="false" customHeight="true" outlineLevel="0" collapsed="false">
      <c r="A4" s="9" t="s">
        <v>20</v>
      </c>
      <c r="B4" s="9"/>
      <c r="C4" s="9"/>
    </row>
    <row r="5" customFormat="false" ht="15" hidden="false" customHeight="false" outlineLevel="0" collapsed="false">
      <c r="A5" s="10" t="s">
        <v>21</v>
      </c>
      <c r="B5" s="11" t="n">
        <v>250000</v>
      </c>
      <c r="C5" s="12"/>
    </row>
    <row r="6" customFormat="false" ht="15" hidden="false" customHeight="false" outlineLevel="0" collapsed="false">
      <c r="A6" s="10" t="s">
        <v>22</v>
      </c>
      <c r="B6" s="11" t="n">
        <v>150000</v>
      </c>
      <c r="C6" s="12" t="s">
        <v>23</v>
      </c>
    </row>
    <row r="7" customFormat="false" ht="19.5" hidden="false" customHeight="true" outlineLevel="0" collapsed="false">
      <c r="A7" s="9" t="s">
        <v>24</v>
      </c>
      <c r="B7" s="9"/>
      <c r="C7" s="9"/>
    </row>
    <row r="8" customFormat="false" ht="15" hidden="false" customHeight="false" outlineLevel="0" collapsed="false">
      <c r="A8" s="10" t="s">
        <v>25</v>
      </c>
      <c r="B8" s="13" t="n">
        <v>0.4</v>
      </c>
      <c r="C8" s="12" t="s">
        <v>26</v>
      </c>
    </row>
    <row r="9" customFormat="false" ht="15" hidden="false" customHeight="false" outlineLevel="0" collapsed="false">
      <c r="A9" s="10" t="s">
        <v>27</v>
      </c>
      <c r="B9" s="13" t="n">
        <v>0.1</v>
      </c>
      <c r="C9" s="12"/>
    </row>
    <row r="10" customFormat="false" ht="15" hidden="false" customHeight="false" outlineLevel="0" collapsed="false">
      <c r="A10" s="10" t="s">
        <v>28</v>
      </c>
      <c r="B10" s="13" t="n">
        <v>0.6</v>
      </c>
      <c r="C10" s="12"/>
    </row>
    <row r="11" customFormat="false" ht="15" hidden="false" customHeight="false" outlineLevel="0" collapsed="false">
      <c r="A11" s="10" t="s">
        <v>29</v>
      </c>
      <c r="B11" s="13" t="n">
        <v>0.28</v>
      </c>
      <c r="C11" s="12" t="s">
        <v>30</v>
      </c>
    </row>
    <row r="12" customFormat="false" ht="15" hidden="false" customHeight="false" outlineLevel="0" collapsed="false">
      <c r="A12" s="10" t="s">
        <v>31</v>
      </c>
      <c r="B12" s="11" t="n">
        <v>180000</v>
      </c>
      <c r="C12" s="12"/>
    </row>
    <row r="13" customFormat="false" ht="15" hidden="false" customHeight="false" outlineLevel="0" collapsed="false">
      <c r="A13" s="10" t="s">
        <v>32</v>
      </c>
      <c r="B13" s="11" t="n">
        <v>200000</v>
      </c>
      <c r="C13" s="12"/>
    </row>
    <row r="14" customFormat="false" ht="19.5" hidden="false" customHeight="true" outlineLevel="0" collapsed="false">
      <c r="A14" s="9" t="s">
        <v>33</v>
      </c>
      <c r="B14" s="9"/>
      <c r="C14" s="9"/>
    </row>
    <row r="15" customFormat="false" ht="15" hidden="false" customHeight="false" outlineLevel="0" collapsed="false">
      <c r="A15" s="10" t="s">
        <v>34</v>
      </c>
      <c r="B15" s="13" t="n">
        <v>0.3</v>
      </c>
      <c r="C15" s="12"/>
    </row>
    <row r="16" customFormat="false" ht="15" hidden="false" customHeight="false" outlineLevel="0" collapsed="false">
      <c r="A16" s="10" t="s">
        <v>35</v>
      </c>
      <c r="B16" s="13" t="n">
        <v>0.7</v>
      </c>
      <c r="C16" s="12"/>
    </row>
    <row r="17" customFormat="false" ht="15" hidden="false" customHeight="false" outlineLevel="0" collapsed="false">
      <c r="A17" s="10" t="s">
        <v>36</v>
      </c>
      <c r="B17" s="11" t="n">
        <v>210000</v>
      </c>
      <c r="C17" s="12"/>
    </row>
    <row r="18" customFormat="false" ht="15" hidden="false" customHeight="false" outlineLevel="0" collapsed="false">
      <c r="A18" s="14" t="s">
        <v>37</v>
      </c>
      <c r="B18" s="15" t="n">
        <f aca="false">$B$9+$B$10+$B$11</f>
        <v>0.98</v>
      </c>
      <c r="C18" s="16" t="str">
        <f aca="false">IF(B18&gt;1,"تنبيه: المجموع أكبر من 100%",IF(B18&lt;1,"الباقي ("&amp;TEXT(1-B18,"0%")&amp;") يُعامل ديوناً معدومة","المجموع 100%"))</f>
        <v>الباقي (2%) يُعامل ديوناً معدومة</v>
      </c>
    </row>
    <row r="19" customFormat="false" ht="15" hidden="false" customHeight="false" outlineLevel="0" collapsed="false">
      <c r="A19" s="14" t="s">
        <v>38</v>
      </c>
      <c r="B19" s="15" t="n">
        <f aca="false">$B$15+$B$16</f>
        <v>1</v>
      </c>
      <c r="C19" s="16" t="str">
        <f aca="false">IF(ROUND(B19,4)&lt;&gt;1,"تنبيه: يجب أن يكون المجموع 100%","المجموع 100%")</f>
        <v>المجموع 100%</v>
      </c>
    </row>
    <row r="21" customFormat="false" ht="27.75" hidden="false" customHeight="true" outlineLevel="0" collapsed="false">
      <c r="A21" s="7" t="s">
        <v>17</v>
      </c>
      <c r="B21" s="7"/>
      <c r="C21" s="7"/>
    </row>
  </sheetData>
  <sheetProtection sheet="true" password="9abc" formatColumns="false"/>
  <mergeCells count="7">
    <mergeCell ref="A1:C1"/>
    <mergeCell ref="A2:C2"/>
    <mergeCell ref="A3:C3"/>
    <mergeCell ref="A4:C4"/>
    <mergeCell ref="A7:C7"/>
    <mergeCell ref="A14:C14"/>
    <mergeCell ref="A21:C21"/>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N39"/>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38"/>
    <col collapsed="false" customWidth="true" hidden="false" outlineLevel="0" max="13" min="2" style="0" width="12"/>
    <col collapsed="false" customWidth="true" hidden="false" outlineLevel="0" max="14" min="14" style="0" width="14"/>
  </cols>
  <sheetData>
    <row r="1" customFormat="false" ht="33.75" hidden="false" customHeight="true" outlineLevel="0" collapsed="false">
      <c r="A1" s="1" t="s">
        <v>39</v>
      </c>
      <c r="B1" s="1"/>
      <c r="C1" s="1"/>
      <c r="D1" s="1"/>
      <c r="E1" s="1"/>
      <c r="F1" s="1"/>
      <c r="G1" s="1"/>
      <c r="H1" s="1"/>
      <c r="I1" s="1"/>
      <c r="J1" s="1"/>
      <c r="K1" s="1"/>
      <c r="L1" s="1"/>
      <c r="M1" s="1"/>
      <c r="N1" s="1"/>
    </row>
    <row r="2" customFormat="false" ht="15" hidden="false" customHeight="true" outlineLevel="0" collapsed="false">
      <c r="A2" s="2" t="s">
        <v>1</v>
      </c>
      <c r="B2" s="2"/>
      <c r="C2" s="2"/>
      <c r="D2" s="2"/>
      <c r="E2" s="2"/>
      <c r="F2" s="2"/>
      <c r="G2" s="2"/>
      <c r="H2" s="2"/>
      <c r="I2" s="2"/>
      <c r="J2" s="2"/>
      <c r="K2" s="2"/>
      <c r="L2" s="2"/>
      <c r="M2" s="2"/>
      <c r="N2" s="2"/>
    </row>
    <row r="3" customFormat="false" ht="15" hidden="false" customHeight="true" outlineLevel="0" collapsed="false">
      <c r="A3" s="8" t="s">
        <v>19</v>
      </c>
      <c r="B3" s="8"/>
      <c r="C3" s="8"/>
      <c r="D3" s="8"/>
      <c r="E3" s="8"/>
      <c r="F3" s="8"/>
      <c r="G3" s="8"/>
      <c r="H3" s="8"/>
      <c r="I3" s="8"/>
      <c r="J3" s="8"/>
      <c r="K3" s="8"/>
      <c r="L3" s="8"/>
      <c r="M3" s="8"/>
      <c r="N3" s="8"/>
    </row>
    <row r="4" customFormat="false" ht="30" hidden="false" customHeight="true" outlineLevel="0" collapsed="false">
      <c r="A4" s="17" t="s">
        <v>40</v>
      </c>
      <c r="B4" s="17" t="s">
        <v>41</v>
      </c>
      <c r="C4" s="17" t="s">
        <v>42</v>
      </c>
      <c r="D4" s="17" t="s">
        <v>43</v>
      </c>
      <c r="E4" s="17" t="s">
        <v>44</v>
      </c>
      <c r="F4" s="17" t="s">
        <v>45</v>
      </c>
      <c r="G4" s="17" t="s">
        <v>46</v>
      </c>
      <c r="H4" s="17" t="s">
        <v>47</v>
      </c>
      <c r="I4" s="17" t="s">
        <v>48</v>
      </c>
      <c r="J4" s="17" t="s">
        <v>49</v>
      </c>
      <c r="K4" s="17" t="s">
        <v>50</v>
      </c>
      <c r="L4" s="17" t="s">
        <v>51</v>
      </c>
      <c r="M4" s="17" t="s">
        <v>52</v>
      </c>
      <c r="N4" s="17" t="s">
        <v>53</v>
      </c>
    </row>
    <row r="5" customFormat="false" ht="19.5" hidden="false" customHeight="true" outlineLevel="0" collapsed="false">
      <c r="A5" s="9" t="s">
        <v>54</v>
      </c>
      <c r="B5" s="9"/>
      <c r="C5" s="9"/>
      <c r="D5" s="9"/>
      <c r="E5" s="9"/>
      <c r="F5" s="9"/>
      <c r="G5" s="9"/>
      <c r="H5" s="9"/>
      <c r="I5" s="9"/>
      <c r="J5" s="9"/>
      <c r="K5" s="9"/>
      <c r="L5" s="9"/>
      <c r="M5" s="9"/>
      <c r="N5" s="9"/>
    </row>
    <row r="6" customFormat="false" ht="15" hidden="false" customHeight="false" outlineLevel="0" collapsed="false">
      <c r="A6" s="10" t="s">
        <v>55</v>
      </c>
      <c r="B6" s="11" t="n">
        <v>300000</v>
      </c>
      <c r="C6" s="11" t="n">
        <v>280000</v>
      </c>
      <c r="D6" s="11" t="n">
        <v>320000</v>
      </c>
      <c r="E6" s="11" t="n">
        <v>420000</v>
      </c>
      <c r="F6" s="11" t="n">
        <v>360000</v>
      </c>
      <c r="G6" s="11" t="n">
        <v>330000</v>
      </c>
      <c r="H6" s="11" t="n">
        <v>310000</v>
      </c>
      <c r="I6" s="11" t="n">
        <v>300000</v>
      </c>
      <c r="J6" s="11" t="n">
        <v>340000</v>
      </c>
      <c r="K6" s="11" t="n">
        <v>380000</v>
      </c>
      <c r="L6" s="11" t="n">
        <v>400000</v>
      </c>
      <c r="M6" s="11" t="n">
        <v>450000</v>
      </c>
      <c r="N6" s="18" t="n">
        <f aca="false">SUM(B6:M6)</f>
        <v>4190000</v>
      </c>
    </row>
    <row r="7" customFormat="false" ht="15" hidden="false" customHeight="false" outlineLevel="0" collapsed="false">
      <c r="A7" s="10" t="s">
        <v>56</v>
      </c>
      <c r="B7" s="11" t="n">
        <v>190000</v>
      </c>
      <c r="C7" s="11" t="n">
        <v>180000</v>
      </c>
      <c r="D7" s="11" t="n">
        <v>230000</v>
      </c>
      <c r="E7" s="11" t="n">
        <v>260000</v>
      </c>
      <c r="F7" s="11" t="n">
        <v>220000</v>
      </c>
      <c r="G7" s="11" t="n">
        <v>200000</v>
      </c>
      <c r="H7" s="11" t="n">
        <v>190000</v>
      </c>
      <c r="I7" s="11" t="n">
        <v>200000</v>
      </c>
      <c r="J7" s="11" t="n">
        <v>230000</v>
      </c>
      <c r="K7" s="11" t="n">
        <v>250000</v>
      </c>
      <c r="L7" s="11" t="n">
        <v>280000</v>
      </c>
      <c r="M7" s="11" t="n">
        <v>260000</v>
      </c>
      <c r="N7" s="18" t="n">
        <f aca="false">SUM(B7:M7)</f>
        <v>2690000</v>
      </c>
    </row>
    <row r="8" customFormat="false" ht="19.5" hidden="false" customHeight="true" outlineLevel="0" collapsed="false">
      <c r="A8" s="9" t="s">
        <v>57</v>
      </c>
      <c r="B8" s="9"/>
      <c r="C8" s="9"/>
      <c r="D8" s="9"/>
      <c r="E8" s="9"/>
      <c r="F8" s="9"/>
      <c r="G8" s="9"/>
      <c r="H8" s="9"/>
      <c r="I8" s="9"/>
      <c r="J8" s="9"/>
      <c r="K8" s="9"/>
      <c r="L8" s="9"/>
      <c r="M8" s="9"/>
      <c r="N8" s="9"/>
    </row>
    <row r="9" customFormat="false" ht="15" hidden="false" customHeight="false" outlineLevel="0" collapsed="false">
      <c r="A9" s="10" t="s">
        <v>58</v>
      </c>
      <c r="B9" s="18" t="n">
        <f aca="false">الافتراضات!$B$8*B6</f>
        <v>120000</v>
      </c>
      <c r="C9" s="18" t="n">
        <f aca="false">الافتراضات!$B$8*C6</f>
        <v>112000</v>
      </c>
      <c r="D9" s="18" t="n">
        <f aca="false">الافتراضات!$B$8*D6</f>
        <v>128000</v>
      </c>
      <c r="E9" s="18" t="n">
        <f aca="false">الافتراضات!$B$8*E6</f>
        <v>168000</v>
      </c>
      <c r="F9" s="18" t="n">
        <f aca="false">الافتراضات!$B$8*F6</f>
        <v>144000</v>
      </c>
      <c r="G9" s="18" t="n">
        <f aca="false">الافتراضات!$B$8*G6</f>
        <v>132000</v>
      </c>
      <c r="H9" s="18" t="n">
        <f aca="false">الافتراضات!$B$8*H6</f>
        <v>124000</v>
      </c>
      <c r="I9" s="18" t="n">
        <f aca="false">الافتراضات!$B$8*I6</f>
        <v>120000</v>
      </c>
      <c r="J9" s="18" t="n">
        <f aca="false">الافتراضات!$B$8*J6</f>
        <v>136000</v>
      </c>
      <c r="K9" s="18" t="n">
        <f aca="false">الافتراضات!$B$8*K6</f>
        <v>152000</v>
      </c>
      <c r="L9" s="18" t="n">
        <f aca="false">الافتراضات!$B$8*L6</f>
        <v>160000</v>
      </c>
      <c r="M9" s="18" t="n">
        <f aca="false">الافتراضات!$B$8*M6</f>
        <v>180000</v>
      </c>
      <c r="N9" s="18" t="n">
        <f aca="false">SUM(B9:M9)</f>
        <v>1676000</v>
      </c>
    </row>
    <row r="10" customFormat="false" ht="15" hidden="false" customHeight="false" outlineLevel="0" collapsed="false">
      <c r="A10" s="10" t="s">
        <v>59</v>
      </c>
      <c r="B10" s="18" t="n">
        <f aca="false">(1-الافتراضات!$B$8)*B6*الافتراضات!$B$9+الافتراضات!$B$13*الافتراضات!$B$10+الافتراضات!$B$12*الافتراضات!$B$11</f>
        <v>188400</v>
      </c>
      <c r="C10" s="18" t="n">
        <f aca="false">(1-الافتراضات!$B$8)*C6*الافتراضات!$B$9+(1-الافتراضات!$B$8)*B6*الافتراضات!$B$10+الافتراضات!$B$13*الافتراضات!$B$11</f>
        <v>180800</v>
      </c>
      <c r="D10" s="18" t="n">
        <f aca="false">(1-الافتراضات!$B$8)*D6*الافتراضات!$B$9+(1-الافتراضات!$B$8)*C6*الافتراضات!$B$10+(1-الافتراضات!$B$8)*B6*الافتراضات!$B$11</f>
        <v>170400</v>
      </c>
      <c r="E10" s="18" t="n">
        <f aca="false">(1-الافتراضات!$B$8)*E6*الافتراضات!$B$9+(1-الافتراضات!$B$8)*D6*الافتراضات!$B$10+(1-الافتراضات!$B$8)*C6*الافتراضات!$B$11</f>
        <v>187440</v>
      </c>
      <c r="F10" s="18" t="n">
        <f aca="false">(1-الافتراضات!$B$8)*F6*الافتراضات!$B$9+(1-الافتراضات!$B$8)*E6*الافتراضات!$B$10+(1-الافتراضات!$B$8)*D6*الافتراضات!$B$11</f>
        <v>226560</v>
      </c>
      <c r="G10" s="18" t="n">
        <f aca="false">(1-الافتراضات!$B$8)*G6*الافتراضات!$B$9+(1-الافتراضات!$B$8)*F6*الافتراضات!$B$10+(1-الافتراضات!$B$8)*E6*الافتراضات!$B$11</f>
        <v>219960</v>
      </c>
      <c r="H10" s="18" t="n">
        <f aca="false">(1-الافتراضات!$B$8)*H6*الافتراضات!$B$9+(1-الافتراضات!$B$8)*G6*الافتراضات!$B$10+(1-الافتراضات!$B$8)*F6*الافتراضات!$B$11</f>
        <v>197880</v>
      </c>
      <c r="I10" s="18" t="n">
        <f aca="false">(1-الافتراضات!$B$8)*I6*الافتراضات!$B$9+(1-الافتراضات!$B$8)*H6*الافتراضات!$B$10+(1-الافتراضات!$B$8)*G6*الافتراضات!$B$11</f>
        <v>185040</v>
      </c>
      <c r="J10" s="18" t="n">
        <f aca="false">(1-الافتراضات!$B$8)*J6*الافتراضات!$B$9+(1-الافتراضات!$B$8)*I6*الافتراضات!$B$10+(1-الافتراضات!$B$8)*H6*الافتراضات!$B$11</f>
        <v>180480</v>
      </c>
      <c r="K10" s="18" t="n">
        <f aca="false">(1-الافتراضات!$B$8)*K6*الافتراضات!$B$9+(1-الافتراضات!$B$8)*J6*الافتراضات!$B$10+(1-الافتراضات!$B$8)*I6*الافتراضات!$B$11</f>
        <v>195600</v>
      </c>
      <c r="L10" s="18" t="n">
        <f aca="false">(1-الافتراضات!$B$8)*L6*الافتراضات!$B$9+(1-الافتراضات!$B$8)*K6*الافتراضات!$B$10+(1-الافتراضات!$B$8)*J6*الافتراضات!$B$11</f>
        <v>217920</v>
      </c>
      <c r="M10" s="18" t="n">
        <f aca="false">(1-الافتراضات!$B$8)*M6*الافتراضات!$B$9+(1-الافتراضات!$B$8)*L6*الافتراضات!$B$10+(1-الافتراضات!$B$8)*K6*الافتراضات!$B$11</f>
        <v>234840</v>
      </c>
      <c r="N10" s="18" t="n">
        <f aca="false">SUM(B10:M10)</f>
        <v>2385320</v>
      </c>
    </row>
    <row r="11" customFormat="false" ht="15" hidden="false" customHeight="false" outlineLevel="0" collapsed="false">
      <c r="A11" s="10" t="s">
        <v>60</v>
      </c>
      <c r="B11" s="11" t="n">
        <v>0</v>
      </c>
      <c r="C11" s="11" t="n">
        <v>0</v>
      </c>
      <c r="D11" s="11" t="n">
        <v>0</v>
      </c>
      <c r="E11" s="11" t="n">
        <v>0</v>
      </c>
      <c r="F11" s="11" t="n">
        <v>0</v>
      </c>
      <c r="G11" s="11" t="n">
        <v>0</v>
      </c>
      <c r="H11" s="11" t="n">
        <v>0</v>
      </c>
      <c r="I11" s="11" t="n">
        <v>0</v>
      </c>
      <c r="J11" s="11" t="n">
        <v>0</v>
      </c>
      <c r="K11" s="11" t="n">
        <v>0</v>
      </c>
      <c r="L11" s="11" t="n">
        <v>0</v>
      </c>
      <c r="M11" s="11" t="n">
        <v>0</v>
      </c>
      <c r="N11" s="18" t="n">
        <f aca="false">SUM(B11:M11)</f>
        <v>0</v>
      </c>
    </row>
    <row r="12" customFormat="false" ht="15" hidden="false" customHeight="false" outlineLevel="0" collapsed="false">
      <c r="A12" s="14" t="s">
        <v>61</v>
      </c>
      <c r="B12" s="19" t="n">
        <f aca="false">SUM(B9:B11)</f>
        <v>308400</v>
      </c>
      <c r="C12" s="19" t="n">
        <f aca="false">SUM(C9:C11)</f>
        <v>292800</v>
      </c>
      <c r="D12" s="19" t="n">
        <f aca="false">SUM(D9:D11)</f>
        <v>298400</v>
      </c>
      <c r="E12" s="19" t="n">
        <f aca="false">SUM(E9:E11)</f>
        <v>355440</v>
      </c>
      <c r="F12" s="19" t="n">
        <f aca="false">SUM(F9:F11)</f>
        <v>370560</v>
      </c>
      <c r="G12" s="19" t="n">
        <f aca="false">SUM(G9:G11)</f>
        <v>351960</v>
      </c>
      <c r="H12" s="19" t="n">
        <f aca="false">SUM(H9:H11)</f>
        <v>321880</v>
      </c>
      <c r="I12" s="19" t="n">
        <f aca="false">SUM(I9:I11)</f>
        <v>305040</v>
      </c>
      <c r="J12" s="19" t="n">
        <f aca="false">SUM(J9:J11)</f>
        <v>316480</v>
      </c>
      <c r="K12" s="19" t="n">
        <f aca="false">SUM(K9:K11)</f>
        <v>347600</v>
      </c>
      <c r="L12" s="19" t="n">
        <f aca="false">SUM(L9:L11)</f>
        <v>377920</v>
      </c>
      <c r="M12" s="19" t="n">
        <f aca="false">SUM(M9:M11)</f>
        <v>414840</v>
      </c>
      <c r="N12" s="19" t="n">
        <f aca="false">SUM(B12:M12)</f>
        <v>4061320</v>
      </c>
    </row>
    <row r="13" customFormat="false" ht="19.5" hidden="false" customHeight="true" outlineLevel="0" collapsed="false">
      <c r="A13" s="9" t="s">
        <v>62</v>
      </c>
      <c r="B13" s="9"/>
      <c r="C13" s="9"/>
      <c r="D13" s="9"/>
      <c r="E13" s="9"/>
      <c r="F13" s="9"/>
      <c r="G13" s="9"/>
      <c r="H13" s="9"/>
      <c r="I13" s="9"/>
      <c r="J13" s="9"/>
      <c r="K13" s="9"/>
      <c r="L13" s="9"/>
      <c r="M13" s="9"/>
      <c r="N13" s="9"/>
    </row>
    <row r="14" customFormat="false" ht="15" hidden="false" customHeight="false" outlineLevel="0" collapsed="false">
      <c r="A14" s="10" t="s">
        <v>63</v>
      </c>
      <c r="B14" s="18" t="n">
        <f aca="false">B7*الافتراضات!$B$15+الافتراضات!$B$17*الافتراضات!$B$16</f>
        <v>204000</v>
      </c>
      <c r="C14" s="18" t="n">
        <f aca="false">C7*الافتراضات!$B$15+B7*الافتراضات!$B$16</f>
        <v>187000</v>
      </c>
      <c r="D14" s="18" t="n">
        <f aca="false">D7*الافتراضات!$B$15+C7*الافتراضات!$B$16</f>
        <v>195000</v>
      </c>
      <c r="E14" s="18" t="n">
        <f aca="false">E7*الافتراضات!$B$15+D7*الافتراضات!$B$16</f>
        <v>239000</v>
      </c>
      <c r="F14" s="18" t="n">
        <f aca="false">F7*الافتراضات!$B$15+E7*الافتراضات!$B$16</f>
        <v>248000</v>
      </c>
      <c r="G14" s="18" t="n">
        <f aca="false">G7*الافتراضات!$B$15+F7*الافتراضات!$B$16</f>
        <v>214000</v>
      </c>
      <c r="H14" s="18" t="n">
        <f aca="false">H7*الافتراضات!$B$15+G7*الافتراضات!$B$16</f>
        <v>197000</v>
      </c>
      <c r="I14" s="18" t="n">
        <f aca="false">I7*الافتراضات!$B$15+H7*الافتراضات!$B$16</f>
        <v>193000</v>
      </c>
      <c r="J14" s="18" t="n">
        <f aca="false">J7*الافتراضات!$B$15+I7*الافتراضات!$B$16</f>
        <v>209000</v>
      </c>
      <c r="K14" s="18" t="n">
        <f aca="false">K7*الافتراضات!$B$15+J7*الافتراضات!$B$16</f>
        <v>236000</v>
      </c>
      <c r="L14" s="18" t="n">
        <f aca="false">L7*الافتراضات!$B$15+K7*الافتراضات!$B$16</f>
        <v>259000</v>
      </c>
      <c r="M14" s="18" t="n">
        <f aca="false">M7*الافتراضات!$B$15+L7*الافتراضات!$B$16</f>
        <v>274000</v>
      </c>
      <c r="N14" s="18" t="n">
        <f aca="false">SUM(B14:M14)</f>
        <v>2655000</v>
      </c>
    </row>
    <row r="15" customFormat="false" ht="15" hidden="false" customHeight="false" outlineLevel="0" collapsed="false">
      <c r="A15" s="10" t="s">
        <v>64</v>
      </c>
      <c r="B15" s="11" t="n">
        <v>60000</v>
      </c>
      <c r="C15" s="11" t="n">
        <v>60000</v>
      </c>
      <c r="D15" s="11" t="n">
        <v>60000</v>
      </c>
      <c r="E15" s="11" t="n">
        <v>60000</v>
      </c>
      <c r="F15" s="11" t="n">
        <v>60000</v>
      </c>
      <c r="G15" s="11" t="n">
        <v>60000</v>
      </c>
      <c r="H15" s="11" t="n">
        <v>60000</v>
      </c>
      <c r="I15" s="11" t="n">
        <v>60000</v>
      </c>
      <c r="J15" s="11" t="n">
        <v>60000</v>
      </c>
      <c r="K15" s="11" t="n">
        <v>60000</v>
      </c>
      <c r="L15" s="11" t="n">
        <v>60000</v>
      </c>
      <c r="M15" s="11" t="n">
        <v>60000</v>
      </c>
      <c r="N15" s="18" t="n">
        <f aca="false">SUM(B15:M15)</f>
        <v>720000</v>
      </c>
    </row>
    <row r="16" customFormat="false" ht="15" hidden="false" customHeight="false" outlineLevel="0" collapsed="false">
      <c r="A16" s="10" t="s">
        <v>65</v>
      </c>
      <c r="B16" s="11" t="n">
        <v>90000</v>
      </c>
      <c r="C16" s="11" t="n">
        <v>0</v>
      </c>
      <c r="D16" s="11" t="n">
        <v>0</v>
      </c>
      <c r="E16" s="11" t="n">
        <v>0</v>
      </c>
      <c r="F16" s="11" t="n">
        <v>0</v>
      </c>
      <c r="G16" s="11" t="n">
        <v>0</v>
      </c>
      <c r="H16" s="11" t="n">
        <v>90000</v>
      </c>
      <c r="I16" s="11" t="n">
        <v>0</v>
      </c>
      <c r="J16" s="11" t="n">
        <v>0</v>
      </c>
      <c r="K16" s="11" t="n">
        <v>0</v>
      </c>
      <c r="L16" s="11" t="n">
        <v>0</v>
      </c>
      <c r="M16" s="11" t="n">
        <v>0</v>
      </c>
      <c r="N16" s="18" t="n">
        <f aca="false">SUM(B16:M16)</f>
        <v>180000</v>
      </c>
    </row>
    <row r="17" customFormat="false" ht="15" hidden="false" customHeight="false" outlineLevel="0" collapsed="false">
      <c r="A17" s="10" t="s">
        <v>66</v>
      </c>
      <c r="B17" s="11" t="n">
        <v>6000</v>
      </c>
      <c r="C17" s="11" t="n">
        <v>6000</v>
      </c>
      <c r="D17" s="11" t="n">
        <v>6000</v>
      </c>
      <c r="E17" s="11" t="n">
        <v>6000</v>
      </c>
      <c r="F17" s="11" t="n">
        <v>6000</v>
      </c>
      <c r="G17" s="11" t="n">
        <v>6000</v>
      </c>
      <c r="H17" s="11" t="n">
        <v>6000</v>
      </c>
      <c r="I17" s="11" t="n">
        <v>6000</v>
      </c>
      <c r="J17" s="11" t="n">
        <v>6000</v>
      </c>
      <c r="K17" s="11" t="n">
        <v>6000</v>
      </c>
      <c r="L17" s="11" t="n">
        <v>6000</v>
      </c>
      <c r="M17" s="11" t="n">
        <v>6000</v>
      </c>
      <c r="N17" s="18" t="n">
        <f aca="false">SUM(B17:M17)</f>
        <v>72000</v>
      </c>
    </row>
    <row r="18" customFormat="false" ht="15" hidden="false" customHeight="false" outlineLevel="0" collapsed="false">
      <c r="A18" s="10" t="s">
        <v>67</v>
      </c>
      <c r="B18" s="11" t="n">
        <v>8000</v>
      </c>
      <c r="C18" s="11" t="n">
        <v>8000</v>
      </c>
      <c r="D18" s="11" t="n">
        <v>8000</v>
      </c>
      <c r="E18" s="11" t="n">
        <v>8000</v>
      </c>
      <c r="F18" s="11" t="n">
        <v>8000</v>
      </c>
      <c r="G18" s="11" t="n">
        <v>8000</v>
      </c>
      <c r="H18" s="11" t="n">
        <v>8000</v>
      </c>
      <c r="I18" s="11" t="n">
        <v>8000</v>
      </c>
      <c r="J18" s="11" t="n">
        <v>8000</v>
      </c>
      <c r="K18" s="11" t="n">
        <v>8000</v>
      </c>
      <c r="L18" s="11" t="n">
        <v>8000</v>
      </c>
      <c r="M18" s="11" t="n">
        <v>8000</v>
      </c>
      <c r="N18" s="18" t="n">
        <f aca="false">SUM(B18:M18)</f>
        <v>96000</v>
      </c>
    </row>
    <row r="19" customFormat="false" ht="15" hidden="false" customHeight="false" outlineLevel="0" collapsed="false">
      <c r="A19" s="10" t="s">
        <v>68</v>
      </c>
      <c r="B19" s="11" t="n">
        <v>10000</v>
      </c>
      <c r="C19" s="11" t="n">
        <v>10000</v>
      </c>
      <c r="D19" s="11" t="n">
        <v>10000</v>
      </c>
      <c r="E19" s="11" t="n">
        <v>10000</v>
      </c>
      <c r="F19" s="11" t="n">
        <v>10000</v>
      </c>
      <c r="G19" s="11" t="n">
        <v>10000</v>
      </c>
      <c r="H19" s="11" t="n">
        <v>10000</v>
      </c>
      <c r="I19" s="11" t="n">
        <v>10000</v>
      </c>
      <c r="J19" s="11" t="n">
        <v>10000</v>
      </c>
      <c r="K19" s="11" t="n">
        <v>10000</v>
      </c>
      <c r="L19" s="11" t="n">
        <v>10000</v>
      </c>
      <c r="M19" s="11" t="n">
        <v>10000</v>
      </c>
      <c r="N19" s="18" t="n">
        <f aca="false">SUM(B19:M19)</f>
        <v>120000</v>
      </c>
    </row>
    <row r="20" customFormat="false" ht="15" hidden="false" customHeight="false" outlineLevel="0" collapsed="false">
      <c r="A20" s="10" t="s">
        <v>69</v>
      </c>
      <c r="B20" s="11" t="n">
        <v>0</v>
      </c>
      <c r="C20" s="11" t="n">
        <v>0</v>
      </c>
      <c r="D20" s="11" t="n">
        <v>0</v>
      </c>
      <c r="E20" s="11" t="n">
        <v>0</v>
      </c>
      <c r="F20" s="11" t="n">
        <v>30000</v>
      </c>
      <c r="G20" s="11" t="n">
        <v>0</v>
      </c>
      <c r="H20" s="11" t="n">
        <v>0</v>
      </c>
      <c r="I20" s="11" t="n">
        <v>30000</v>
      </c>
      <c r="J20" s="11" t="n">
        <v>0</v>
      </c>
      <c r="K20" s="11" t="n">
        <v>0</v>
      </c>
      <c r="L20" s="11" t="n">
        <v>32000</v>
      </c>
      <c r="M20" s="11" t="n">
        <v>0</v>
      </c>
      <c r="N20" s="18" t="n">
        <f aca="false">SUM(B20:M20)</f>
        <v>92000</v>
      </c>
    </row>
    <row r="21" customFormat="false" ht="15" hidden="false" customHeight="false" outlineLevel="0" collapsed="false">
      <c r="A21" s="10" t="s">
        <v>70</v>
      </c>
      <c r="B21" s="11" t="n">
        <v>15000</v>
      </c>
      <c r="C21" s="11" t="n">
        <v>15000</v>
      </c>
      <c r="D21" s="11" t="n">
        <v>15000</v>
      </c>
      <c r="E21" s="11" t="n">
        <v>15000</v>
      </c>
      <c r="F21" s="11" t="n">
        <v>15000</v>
      </c>
      <c r="G21" s="11" t="n">
        <v>15000</v>
      </c>
      <c r="H21" s="11" t="n">
        <v>15000</v>
      </c>
      <c r="I21" s="11" t="n">
        <v>15000</v>
      </c>
      <c r="J21" s="11" t="n">
        <v>15000</v>
      </c>
      <c r="K21" s="11" t="n">
        <v>15000</v>
      </c>
      <c r="L21" s="11" t="n">
        <v>15000</v>
      </c>
      <c r="M21" s="11" t="n">
        <v>15000</v>
      </c>
      <c r="N21" s="18" t="n">
        <f aca="false">SUM(B21:M21)</f>
        <v>180000</v>
      </c>
    </row>
    <row r="22" customFormat="false" ht="15" hidden="false" customHeight="false" outlineLevel="0" collapsed="false">
      <c r="A22" s="10" t="s">
        <v>71</v>
      </c>
      <c r="B22" s="11" t="n">
        <v>0</v>
      </c>
      <c r="C22" s="11" t="n">
        <v>0</v>
      </c>
      <c r="D22" s="11" t="n">
        <v>120000</v>
      </c>
      <c r="E22" s="11" t="n">
        <v>0</v>
      </c>
      <c r="F22" s="11" t="n">
        <v>0</v>
      </c>
      <c r="G22" s="11" t="n">
        <v>0</v>
      </c>
      <c r="H22" s="11" t="n">
        <v>0</v>
      </c>
      <c r="I22" s="11" t="n">
        <v>0</v>
      </c>
      <c r="J22" s="11" t="n">
        <v>0</v>
      </c>
      <c r="K22" s="11" t="n">
        <v>0</v>
      </c>
      <c r="L22" s="11" t="n">
        <v>0</v>
      </c>
      <c r="M22" s="11" t="n">
        <v>0</v>
      </c>
      <c r="N22" s="18" t="n">
        <f aca="false">SUM(B22:M22)</f>
        <v>120000</v>
      </c>
    </row>
    <row r="23" customFormat="false" ht="15" hidden="false" customHeight="false" outlineLevel="0" collapsed="false">
      <c r="A23" s="10" t="s">
        <v>72</v>
      </c>
      <c r="B23" s="11" t="n">
        <v>0</v>
      </c>
      <c r="C23" s="11" t="n">
        <v>0</v>
      </c>
      <c r="D23" s="11" t="n">
        <v>0</v>
      </c>
      <c r="E23" s="11" t="n">
        <v>45000</v>
      </c>
      <c r="F23" s="11" t="n">
        <v>0</v>
      </c>
      <c r="G23" s="11" t="n">
        <v>0</v>
      </c>
      <c r="H23" s="11" t="n">
        <v>0</v>
      </c>
      <c r="I23" s="11" t="n">
        <v>0</v>
      </c>
      <c r="J23" s="11" t="n">
        <v>0</v>
      </c>
      <c r="K23" s="11" t="n">
        <v>0</v>
      </c>
      <c r="L23" s="11" t="n">
        <v>0</v>
      </c>
      <c r="M23" s="11" t="n">
        <v>0</v>
      </c>
      <c r="N23" s="18" t="n">
        <f aca="false">SUM(B23:M23)</f>
        <v>45000</v>
      </c>
    </row>
    <row r="24" customFormat="false" ht="15" hidden="false" customHeight="false" outlineLevel="0" collapsed="false">
      <c r="A24" s="10" t="s">
        <v>73</v>
      </c>
      <c r="B24" s="11" t="n">
        <v>0</v>
      </c>
      <c r="C24" s="11" t="n">
        <v>0</v>
      </c>
      <c r="D24" s="11" t="n">
        <v>0</v>
      </c>
      <c r="E24" s="11" t="n">
        <v>0</v>
      </c>
      <c r="F24" s="11" t="n">
        <v>0</v>
      </c>
      <c r="G24" s="11" t="n">
        <v>0</v>
      </c>
      <c r="H24" s="11" t="n">
        <v>0</v>
      </c>
      <c r="I24" s="11" t="n">
        <v>0</v>
      </c>
      <c r="J24" s="11" t="n">
        <v>0</v>
      </c>
      <c r="K24" s="11" t="n">
        <v>0</v>
      </c>
      <c r="L24" s="11" t="n">
        <v>0</v>
      </c>
      <c r="M24" s="11" t="n">
        <v>0</v>
      </c>
      <c r="N24" s="18" t="n">
        <f aca="false">SUM(B24:M24)</f>
        <v>0</v>
      </c>
    </row>
    <row r="25" customFormat="false" ht="15" hidden="false" customHeight="false" outlineLevel="0" collapsed="false">
      <c r="A25" s="14" t="s">
        <v>74</v>
      </c>
      <c r="B25" s="19" t="n">
        <f aca="false">SUM(B14:B24)</f>
        <v>393000</v>
      </c>
      <c r="C25" s="19" t="n">
        <f aca="false">SUM(C14:C24)</f>
        <v>286000</v>
      </c>
      <c r="D25" s="19" t="n">
        <f aca="false">SUM(D14:D24)</f>
        <v>414000</v>
      </c>
      <c r="E25" s="19" t="n">
        <f aca="false">SUM(E14:E24)</f>
        <v>383000</v>
      </c>
      <c r="F25" s="19" t="n">
        <f aca="false">SUM(F14:F24)</f>
        <v>377000</v>
      </c>
      <c r="G25" s="19" t="n">
        <f aca="false">SUM(G14:G24)</f>
        <v>313000</v>
      </c>
      <c r="H25" s="19" t="n">
        <f aca="false">SUM(H14:H24)</f>
        <v>386000</v>
      </c>
      <c r="I25" s="19" t="n">
        <f aca="false">SUM(I14:I24)</f>
        <v>322000</v>
      </c>
      <c r="J25" s="19" t="n">
        <f aca="false">SUM(J14:J24)</f>
        <v>308000</v>
      </c>
      <c r="K25" s="19" t="n">
        <f aca="false">SUM(K14:K24)</f>
        <v>335000</v>
      </c>
      <c r="L25" s="19" t="n">
        <f aca="false">SUM(L14:L24)</f>
        <v>390000</v>
      </c>
      <c r="M25" s="19" t="n">
        <f aca="false">SUM(M14:M24)</f>
        <v>373000</v>
      </c>
      <c r="N25" s="19" t="n">
        <f aca="false">SUM(B25:M25)</f>
        <v>4280000</v>
      </c>
    </row>
    <row r="26" customFormat="false" ht="19.5" hidden="false" customHeight="true" outlineLevel="0" collapsed="false">
      <c r="A26" s="9" t="s">
        <v>75</v>
      </c>
      <c r="B26" s="9"/>
      <c r="C26" s="9"/>
      <c r="D26" s="9"/>
      <c r="E26" s="9"/>
      <c r="F26" s="9"/>
      <c r="G26" s="9"/>
      <c r="H26" s="9"/>
      <c r="I26" s="9"/>
      <c r="J26" s="9"/>
      <c r="K26" s="9"/>
      <c r="L26" s="9"/>
      <c r="M26" s="9"/>
      <c r="N26" s="9"/>
    </row>
    <row r="27" customFormat="false" ht="15" hidden="false" customHeight="false" outlineLevel="0" collapsed="false">
      <c r="A27" s="14" t="s">
        <v>76</v>
      </c>
      <c r="B27" s="19" t="n">
        <f aca="false">B12-B25</f>
        <v>-84600</v>
      </c>
      <c r="C27" s="19" t="n">
        <f aca="false">C12-C25</f>
        <v>6800</v>
      </c>
      <c r="D27" s="19" t="n">
        <f aca="false">D12-D25</f>
        <v>-115600</v>
      </c>
      <c r="E27" s="19" t="n">
        <f aca="false">E12-E25</f>
        <v>-27560</v>
      </c>
      <c r="F27" s="19" t="n">
        <f aca="false">F12-F25</f>
        <v>-6440</v>
      </c>
      <c r="G27" s="19" t="n">
        <f aca="false">G12-G25</f>
        <v>38960</v>
      </c>
      <c r="H27" s="19" t="n">
        <f aca="false">H12-H25</f>
        <v>-64120</v>
      </c>
      <c r="I27" s="19" t="n">
        <f aca="false">I12-I25</f>
        <v>-16960</v>
      </c>
      <c r="J27" s="19" t="n">
        <f aca="false">J12-J25</f>
        <v>8480</v>
      </c>
      <c r="K27" s="19" t="n">
        <f aca="false">K12-K25</f>
        <v>12600</v>
      </c>
      <c r="L27" s="19" t="n">
        <f aca="false">L12-L25</f>
        <v>-12080</v>
      </c>
      <c r="M27" s="19" t="n">
        <f aca="false">M12-M25</f>
        <v>41840</v>
      </c>
      <c r="N27" s="19" t="n">
        <f aca="false">SUM(B27:M27)</f>
        <v>-218680</v>
      </c>
    </row>
    <row r="28" customFormat="false" ht="15" hidden="false" customHeight="false" outlineLevel="0" collapsed="false">
      <c r="A28" s="10" t="s">
        <v>77</v>
      </c>
      <c r="B28" s="18" t="n">
        <f aca="false">الافتراضات!$B$5</f>
        <v>250000</v>
      </c>
      <c r="C28" s="18" t="n">
        <f aca="false">B31</f>
        <v>165400</v>
      </c>
      <c r="D28" s="18" t="n">
        <f aca="false">C31</f>
        <v>172200</v>
      </c>
      <c r="E28" s="18" t="n">
        <f aca="false">D31</f>
        <v>150000</v>
      </c>
      <c r="F28" s="18" t="n">
        <f aca="false">E31</f>
        <v>150000</v>
      </c>
      <c r="G28" s="18" t="n">
        <f aca="false">F31</f>
        <v>150000</v>
      </c>
      <c r="H28" s="18" t="n">
        <f aca="false">G31</f>
        <v>188960</v>
      </c>
      <c r="I28" s="18" t="n">
        <f aca="false">H31</f>
        <v>150000</v>
      </c>
      <c r="J28" s="18" t="n">
        <f aca="false">I31</f>
        <v>150000</v>
      </c>
      <c r="K28" s="18" t="n">
        <f aca="false">J31</f>
        <v>158480</v>
      </c>
      <c r="L28" s="18" t="n">
        <f aca="false">K31</f>
        <v>171080</v>
      </c>
      <c r="M28" s="18" t="n">
        <f aca="false">L31</f>
        <v>159000</v>
      </c>
    </row>
    <row r="29" customFormat="false" ht="15" hidden="false" customHeight="false" outlineLevel="0" collapsed="false">
      <c r="A29" s="10" t="s">
        <v>78</v>
      </c>
      <c r="B29" s="18" t="n">
        <f aca="false">B28+B27</f>
        <v>165400</v>
      </c>
      <c r="C29" s="18" t="n">
        <f aca="false">C28+C27</f>
        <v>172200</v>
      </c>
      <c r="D29" s="18" t="n">
        <f aca="false">D28+D27</f>
        <v>56600</v>
      </c>
      <c r="E29" s="18" t="n">
        <f aca="false">E28+E27</f>
        <v>122440</v>
      </c>
      <c r="F29" s="18" t="n">
        <f aca="false">F28+F27</f>
        <v>143560</v>
      </c>
      <c r="G29" s="18" t="n">
        <f aca="false">G28+G27</f>
        <v>188960</v>
      </c>
      <c r="H29" s="18" t="n">
        <f aca="false">H28+H27</f>
        <v>124840</v>
      </c>
      <c r="I29" s="18" t="n">
        <f aca="false">I28+I27</f>
        <v>133040</v>
      </c>
      <c r="J29" s="18" t="n">
        <f aca="false">J28+J27</f>
        <v>158480</v>
      </c>
      <c r="K29" s="18" t="n">
        <f aca="false">K28+K27</f>
        <v>171080</v>
      </c>
      <c r="L29" s="18" t="n">
        <f aca="false">L28+L27</f>
        <v>159000</v>
      </c>
      <c r="M29" s="18" t="n">
        <f aca="false">M28+M27</f>
        <v>200840</v>
      </c>
    </row>
    <row r="30" customFormat="false" ht="15" hidden="false" customHeight="false" outlineLevel="0" collapsed="false">
      <c r="A30" s="10" t="s">
        <v>79</v>
      </c>
      <c r="B30" s="18" t="n">
        <f aca="false">MAX(0,الافتراضات!$B$6-B29)</f>
        <v>0</v>
      </c>
      <c r="C30" s="18" t="n">
        <f aca="false">MAX(0,الافتراضات!$B$6-C29)</f>
        <v>0</v>
      </c>
      <c r="D30" s="18" t="n">
        <f aca="false">MAX(0,الافتراضات!$B$6-D29)</f>
        <v>93400</v>
      </c>
      <c r="E30" s="18" t="n">
        <f aca="false">MAX(0,الافتراضات!$B$6-E29)</f>
        <v>27560</v>
      </c>
      <c r="F30" s="18" t="n">
        <f aca="false">MAX(0,الافتراضات!$B$6-F29)</f>
        <v>6440</v>
      </c>
      <c r="G30" s="18" t="n">
        <f aca="false">MAX(0,الافتراضات!$B$6-G29)</f>
        <v>0</v>
      </c>
      <c r="H30" s="18" t="n">
        <f aca="false">MAX(0,الافتراضات!$B$6-H29)</f>
        <v>25160</v>
      </c>
      <c r="I30" s="18" t="n">
        <f aca="false">MAX(0,الافتراضات!$B$6-I29)</f>
        <v>16960</v>
      </c>
      <c r="J30" s="18" t="n">
        <f aca="false">MAX(0,الافتراضات!$B$6-J29)</f>
        <v>0</v>
      </c>
      <c r="K30" s="18" t="n">
        <f aca="false">MAX(0,الافتراضات!$B$6-K29)</f>
        <v>0</v>
      </c>
      <c r="L30" s="18" t="n">
        <f aca="false">MAX(0,الافتراضات!$B$6-L29)</f>
        <v>0</v>
      </c>
      <c r="M30" s="18" t="n">
        <f aca="false">MAX(0,الافتراضات!$B$6-M29)</f>
        <v>0</v>
      </c>
      <c r="N30" s="18" t="n">
        <f aca="false">SUM(B30:M30)</f>
        <v>169520</v>
      </c>
    </row>
    <row r="31" customFormat="false" ht="15" hidden="false" customHeight="false" outlineLevel="0" collapsed="false">
      <c r="A31" s="14" t="s">
        <v>80</v>
      </c>
      <c r="B31" s="20" t="n">
        <f aca="false">B29+B30</f>
        <v>165400</v>
      </c>
      <c r="C31" s="20" t="n">
        <f aca="false">C29+C30</f>
        <v>172200</v>
      </c>
      <c r="D31" s="20" t="n">
        <f aca="false">D29+D30</f>
        <v>150000</v>
      </c>
      <c r="E31" s="20" t="n">
        <f aca="false">E29+E30</f>
        <v>150000</v>
      </c>
      <c r="F31" s="20" t="n">
        <f aca="false">F29+F30</f>
        <v>150000</v>
      </c>
      <c r="G31" s="20" t="n">
        <f aca="false">G29+G30</f>
        <v>188960</v>
      </c>
      <c r="H31" s="20" t="n">
        <f aca="false">H29+H30</f>
        <v>150000</v>
      </c>
      <c r="I31" s="20" t="n">
        <f aca="false">I29+I30</f>
        <v>150000</v>
      </c>
      <c r="J31" s="20" t="n">
        <f aca="false">J29+J30</f>
        <v>158480</v>
      </c>
      <c r="K31" s="20" t="n">
        <f aca="false">K29+K30</f>
        <v>171080</v>
      </c>
      <c r="L31" s="20" t="n">
        <f aca="false">L29+L30</f>
        <v>159000</v>
      </c>
      <c r="M31" s="20" t="n">
        <f aca="false">M29+M30</f>
        <v>200840</v>
      </c>
    </row>
    <row r="33" customFormat="false" ht="15" hidden="false" customHeight="false" outlineLevel="0" collapsed="false">
      <c r="A33" s="14" t="s">
        <v>81</v>
      </c>
      <c r="B33" s="19" t="n">
        <f aca="false">MIN(B29:M29)</f>
        <v>56600</v>
      </c>
    </row>
    <row r="34" customFormat="false" ht="15" hidden="false" customHeight="false" outlineLevel="0" collapsed="false">
      <c r="A34" s="14" t="s">
        <v>82</v>
      </c>
      <c r="B34" s="21" t="str">
        <f aca="false">INDEX($B$4:$M$4,MATCH(B33,B29:M29,0))</f>
        <v>مارس</v>
      </c>
    </row>
    <row r="35" customFormat="false" ht="15" hidden="false" customHeight="false" outlineLevel="0" collapsed="false">
      <c r="A35" s="14" t="s">
        <v>83</v>
      </c>
      <c r="B35" s="19" t="n">
        <f aca="false">N30</f>
        <v>169520</v>
      </c>
    </row>
    <row r="37" customFormat="false" ht="30" hidden="false" customHeight="true" outlineLevel="0" collapsed="false">
      <c r="A37" s="22" t="s">
        <v>84</v>
      </c>
      <c r="B37" s="22"/>
      <c r="C37" s="22"/>
      <c r="D37" s="22"/>
      <c r="E37" s="22"/>
      <c r="F37" s="22"/>
      <c r="G37" s="22"/>
      <c r="H37" s="22"/>
      <c r="I37" s="22"/>
      <c r="J37" s="22"/>
      <c r="K37" s="22"/>
      <c r="L37" s="22"/>
      <c r="M37" s="22"/>
      <c r="N37" s="22"/>
    </row>
    <row r="39" customFormat="false" ht="27.75" hidden="false" customHeight="true" outlineLevel="0" collapsed="false">
      <c r="A39" s="7" t="s">
        <v>17</v>
      </c>
      <c r="B39" s="7"/>
      <c r="C39" s="7"/>
      <c r="D39" s="7"/>
      <c r="E39" s="7"/>
      <c r="F39" s="7"/>
      <c r="G39" s="7"/>
      <c r="H39" s="7"/>
      <c r="I39" s="7"/>
      <c r="J39" s="7"/>
      <c r="K39" s="7"/>
      <c r="L39" s="7"/>
      <c r="M39" s="7"/>
      <c r="N39" s="7"/>
    </row>
  </sheetData>
  <sheetProtection sheet="true" password="9abc" formatColumns="false"/>
  <mergeCells count="9">
    <mergeCell ref="A1:N1"/>
    <mergeCell ref="A2:N2"/>
    <mergeCell ref="A3:N3"/>
    <mergeCell ref="A5:N5"/>
    <mergeCell ref="A8:N8"/>
    <mergeCell ref="A13:N13"/>
    <mergeCell ref="A26:N26"/>
    <mergeCell ref="A37:N37"/>
    <mergeCell ref="A39:N39"/>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2026-11-08T11:34:32Z</dcterms:created>
  <dc:creator>شركة جوجان لخدمات الأعمال – googanconsult.com</dc:creator>
  <dc:description>© شركة جوجان لخدمات الأعمال – googanconsult.com – موسوعة جوجان bloggoogan.com</dc:description>
  <cp:keywords>googanconsult.com bloggoogan.com</cp:keywords>
  <dc:language>en-US</dc:language>
  <cp:lastModifiedBy>شركة جوجان لخدمات الأعمال – googanconsult.com</cp:lastModifiedBy>
  <dcterms:modified xsi:type="dcterms:W3CDTF">2026-11-08T11:34:32Z</dcterms:modified>
  <cp:revision>0</cp:revision>
  <dc:subject/>
  <dc:title>الموازنة النقدية الشهرية – جوجان</dc:title>
</cp:coreProperties>
</file>

<file path=docProps/custom.xml><?xml version="1.0" encoding="utf-8"?>
<Properties xmlns="http://schemas.openxmlformats.org/officeDocument/2006/custom-properties" xmlns:vt="http://schemas.openxmlformats.org/officeDocument/2006/docPropsVTypes"/>
</file>