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xl/_rels/workbook.xml.rels" ContentType="application/vnd.openxmlformats-package.relationships+xml"/>
  <Override PartName="/xl/workbook.xml" ContentType="application/vnd.openxmlformats-officedocument.spreadsheetml.sheet.main+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sharedStrings.xml" ContentType="application/vnd.openxmlformats-officedocument.spreadsheetml.sharedStrings+xml"/>
  <Override PartName="/_rels/.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workbookPassword="9ABC" lockStructure="1"/>
  <bookViews>
    <workbookView showHorizontalScroll="true" showVerticalScroll="true" showSheetTabs="true" xWindow="0" yWindow="0" windowWidth="16384" windowHeight="8192" tabRatio="500" firstSheet="0" activeTab="0"/>
  </bookViews>
  <sheets>
    <sheet name="عن الأداة" sheetId="1" state="visible" r:id="rId3"/>
    <sheet name="لوحة الملخص" sheetId="2" state="visible" r:id="rId4"/>
    <sheet name="البيانات" sheetId="3" state="visible" r:id="rId5"/>
    <sheet name="النسب المالية" sheetId="4" state="visible" r:id="rId6"/>
    <sheet name="التحليل الأفقي والرأسي" sheetId="5" state="visible" r:id="rId7"/>
    <sheet name="دوبونت" sheetId="6" state="visible" r:id="rId8"/>
  </sheets>
  <calcPr iterateCount="100" refMode="A1" iterate="false" iterateDelta="0.0001"/>
  <extLst>
    <ext xmlns:loext="http://schemas.libreoffice.org/" uri="{7626C862-2A13-11E5-B345-FEFF819CDC9F}">
      <loext:extCalcPr stringRefSyntax="ExcelA1"/>
    </ext>
  </extLst>
</workbook>
</file>

<file path=xl/sharedStrings.xml><?xml version="1.0" encoding="utf-8"?>
<sst xmlns="http://schemas.openxmlformats.org/spreadsheetml/2006/main" count="220" uniqueCount="172">
  <si>
    <t xml:space="preserve">أداة التحليل المالي ونسب القوائم المالية</t>
  </si>
  <si>
    <t xml:space="preserve">© شركة جوجان لخدمات الأعمال – googanconsult.com – موسوعة جوجان bloggoogan.com</t>
  </si>
  <si>
    <t xml:space="preserve">أداة مجانية من جوجان تحلل القوائم المالية لأي شركة لثلاث سنوات: تحسب أكثر من 30 نسبة مالية في السيولة والنشاط والمديونية والربحية والسوق، وتعرض التحليل الأفقي والرأسي وتحليل دوبونت، وتقارن كل نسبة بالمعيار الذي تدخله، وتلخص النتائج في لوحة واحدة.</t>
  </si>
  <si>
    <t xml:space="preserve">طريقة الاستخدام</t>
  </si>
  <si>
    <t xml:space="preserve">1. افتح ورقة «البيانات» واكتب أسماء السنوات في رأس الجدول (مثلاً 2023 و2024 و2025)، والأقدم على اليمين.</t>
  </si>
  <si>
    <t xml:space="preserve">2. أدخل أرقام قائمة المركز المالي من الميزانية المنشورة. المجاميع تُحسب تلقائياً، وتأكد أن «فرق التوازن» صفر.</t>
  </si>
  <si>
    <t xml:space="preserve">3. أدخل أرقام قائمة الدخل، ثم بيانات السهم والتدفق النقدي التشغيلي إن توفرت (اختيارية).</t>
  </si>
  <si>
    <t xml:space="preserve">4. انتقل إلى ورقة «النسب المالية». يمكنك كتابة متوسط القطاع أو الهدف في عمود «المعيار» لتظهر المقارنة.</t>
  </si>
  <si>
    <t xml:space="preserve">5. راجع «التحليل الأفقي والرأسي» لمعرفة نمو كل بند ووزنه، و«دوبونت» لمعرفة مصدر العائد على حقوق الملكية.</t>
  </si>
  <si>
    <t xml:space="preserve">6. اقرأ الخلاصة في «لوحة الملخص»، وهي أسرع طريقة لعرض النتائج على الإدارة أو جهة التمويل.</t>
  </si>
  <si>
    <t xml:space="preserve">ملاحظات مهمة</t>
  </si>
  <si>
    <t xml:space="preserve">• الأرقام الموجودة في الأداة مثال توضيحي لشركة تجارية افتراضية، فاستبدلها بأرقامك.</t>
  </si>
  <si>
    <t xml:space="preserve">• النسب محسوبة على أرصدة نهاية السنة، ولذلك قد تختلف قليلاً عن نسب محسوبة على متوسط الرصيد.</t>
  </si>
  <si>
    <t xml:space="preserve">• لا توجد نسبة «صحيحة» لكل الشركات؛ المقارنة الأهم مع شركات القطاع نفسه ومع سنوات الشركة السابقة.</t>
  </si>
  <si>
    <t xml:space="preserve">• الأداة للتحليل والتعلم، ولا تغني عن قراءة الإيضاحات المرفقة بالقوائم المالية ورأي المحاسب القانوني.</t>
  </si>
  <si>
    <t xml:space="preserve">عن جوجان</t>
  </si>
  <si>
    <t xml:space="preserve">أعدّ هذه الأداة قسم الدراسات والاستشارات في شركة جوجان لخدمات الأعمال بالرياض.</t>
  </si>
  <si>
    <t xml:space="preserve">دراسات الجدوى والاستشارات المالية والإدارية: googanconsult.com</t>
  </si>
  <si>
    <t xml:space="preserve">الترجمة المعتمدة للقوائم المالية والتقارير والعقود: googantranslation.com</t>
  </si>
  <si>
    <t xml:space="preserve">شرح الأداة وأدوات مالية مجانية أخرى في موسوعة جوجان: bloggoogan.com</t>
  </si>
  <si>
    <t xml:space="preserve">هذه الأداة مجانية للاستخدام الشخصي والتعليمي وفي مشاريعكم، وحقوقها محفوظة لشركة جوجان لخدمات الأعمال، ويُمنع بيعها أو نسبتها إلى غيرها. لدراسة جدوى أو تحليل مالي معدّ باحتراف: googanconsult.com</t>
  </si>
  <si>
    <t xml:space="preserve">لوحة الملخص</t>
  </si>
  <si>
    <t xml:space="preserve">المؤشر</t>
  </si>
  <si>
    <t xml:space="preserve">الاتجاه</t>
  </si>
  <si>
    <t xml:space="preserve">المبيعات</t>
  </si>
  <si>
    <t xml:space="preserve">صافي الربح</t>
  </si>
  <si>
    <t xml:space="preserve">نسبة التداول</t>
  </si>
  <si>
    <t xml:space="preserve">نسبة السيولة السريعة</t>
  </si>
  <si>
    <t xml:space="preserve">دورة التحويل النقدي</t>
  </si>
  <si>
    <t xml:space="preserve">نسبة المديونية</t>
  </si>
  <si>
    <t xml:space="preserve">معدل تغطية تكاليف التمويل</t>
  </si>
  <si>
    <t xml:space="preserve">هامش صافي الربح</t>
  </si>
  <si>
    <t xml:space="preserve">العائد على الأصول</t>
  </si>
  <si>
    <t xml:space="preserve">العائد على حقوق الملكية</t>
  </si>
  <si>
    <t xml:space="preserve">توازن الميزانية</t>
  </si>
  <si>
    <t xml:space="preserve">تحتاج تحليلاً مالياً معمقاً لشركتك أو دراسة جدوى لتقديمها لجهة تمويل؟ قسم الدراسات والاستشارات في جوجان: googanconsult.com</t>
  </si>
  <si>
    <t xml:space="preserve">بيانات القوائم المالية (أدخل الأرقام في الخلايا الصفراء)</t>
  </si>
  <si>
    <t xml:space="preserve">اكتب المبالغ بالريال أو بأي عملة واحدة. السنوات من الأقدم (يمين) إلى الأحدث (يسار).</t>
  </si>
  <si>
    <t xml:space="preserve">الخلايا الصفراء بخط أزرق للإدخال، وبقية الخلايا محسوبة تلقائياً ومقفلة.</t>
  </si>
  <si>
    <t xml:space="preserve">البند</t>
  </si>
  <si>
    <t xml:space="preserve">2023</t>
  </si>
  <si>
    <t xml:space="preserve">2024</t>
  </si>
  <si>
    <t xml:space="preserve">2025</t>
  </si>
  <si>
    <t xml:space="preserve">ملاحظة</t>
  </si>
  <si>
    <t xml:space="preserve">قائمة المركز المالي – الأصول</t>
  </si>
  <si>
    <t xml:space="preserve">النقد وما في حكمه</t>
  </si>
  <si>
    <t xml:space="preserve">الاستثمارات قصيرة الأجل</t>
  </si>
  <si>
    <t xml:space="preserve">الذمم المدينة (بالصافي)</t>
  </si>
  <si>
    <t xml:space="preserve">المخزون</t>
  </si>
  <si>
    <t xml:space="preserve">أصول متداولة أخرى</t>
  </si>
  <si>
    <t xml:space="preserve">إجمالي الأصول المتداولة</t>
  </si>
  <si>
    <t xml:space="preserve">صافي الأصول الثابتة (الممتلكات والآلات والمعدات)</t>
  </si>
  <si>
    <t xml:space="preserve">أصول غير متداولة أخرى</t>
  </si>
  <si>
    <t xml:space="preserve">إجمالي الأصول</t>
  </si>
  <si>
    <t xml:space="preserve">قائمة المركز المالي – المطلوبات وحقوق الملكية</t>
  </si>
  <si>
    <t xml:space="preserve">الذمم الدائنة (الموردون)</t>
  </si>
  <si>
    <t xml:space="preserve">القروض قصيرة الأجل والجزء المتداول من القروض</t>
  </si>
  <si>
    <t xml:space="preserve">مطلوبات متداولة أخرى</t>
  </si>
  <si>
    <t xml:space="preserve">إجمالي المطلوبات المتداولة</t>
  </si>
  <si>
    <t xml:space="preserve">القروض طويلة الأجل</t>
  </si>
  <si>
    <t xml:space="preserve">مطلوبات غير متداولة أخرى (مثل مكافأة نهاية الخدمة)</t>
  </si>
  <si>
    <t xml:space="preserve">إجمالي المطلوبات</t>
  </si>
  <si>
    <t xml:space="preserve">إجمالي حقوق الملكية</t>
  </si>
  <si>
    <t xml:space="preserve">رأس المال والاحتياطيات والأرباح المبقاة</t>
  </si>
  <si>
    <t xml:space="preserve">إجمالي المطلوبات وحقوق الملكية</t>
  </si>
  <si>
    <t xml:space="preserve">فرق التوازن (يجب أن يكون صفراً)</t>
  </si>
  <si>
    <t xml:space="preserve">إن لم يكن صفراً فراجع الأرقام المدخلة</t>
  </si>
  <si>
    <t xml:space="preserve">قائمة الدخل</t>
  </si>
  <si>
    <t xml:space="preserve">صافي المبيعات (الإيرادات)</t>
  </si>
  <si>
    <t xml:space="preserve">تكلفة المبيعات</t>
  </si>
  <si>
    <t xml:space="preserve">مجمل الربح</t>
  </si>
  <si>
    <t xml:space="preserve">مصروفات البيع والتوزيع والمصروفات الإدارية</t>
  </si>
  <si>
    <t xml:space="preserve">بدون الإهلاك</t>
  </si>
  <si>
    <t xml:space="preserve">الإهلاك والاستهلاك</t>
  </si>
  <si>
    <t xml:space="preserve">الربح التشغيلي (قبل الفوائد والزكاة والضريبة)</t>
  </si>
  <si>
    <t xml:space="preserve">تكاليف التمويل (الفوائد أو العوائد البنكية)</t>
  </si>
  <si>
    <t xml:space="preserve">إيرادات (مصروفات) أخرى</t>
  </si>
  <si>
    <t xml:space="preserve">اكتب المصروفات بإشارة سالبة</t>
  </si>
  <si>
    <t xml:space="preserve">الربح قبل الزكاة والضريبة</t>
  </si>
  <si>
    <t xml:space="preserve">الزكاة وضريبة الدخل</t>
  </si>
  <si>
    <t xml:space="preserve">بيانات إضافية (اختيارية)</t>
  </si>
  <si>
    <t xml:space="preserve">صافي التدفق النقدي من الأنشطة التشغيلية</t>
  </si>
  <si>
    <t xml:space="preserve">من قائمة التدفقات النقدية</t>
  </si>
  <si>
    <t xml:space="preserve">عدد الأسهم</t>
  </si>
  <si>
    <t xml:space="preserve">للشركات المساهمة؛ اتركه فارغاً لغيرها</t>
  </si>
  <si>
    <t xml:space="preserve">سعر السهم في السوق (نهاية السنة)</t>
  </si>
  <si>
    <t xml:space="preserve">إجمالي التوزيعات النقدية للمساهمين</t>
  </si>
  <si>
    <t xml:space="preserve">النسب المالية</t>
  </si>
  <si>
    <t xml:space="preserve">يمكنك كتابة متوسط القطاع أو هدفك في عمود «المعيار» لمقارنته بنسبة آخر سنة.</t>
  </si>
  <si>
    <t xml:space="preserve">النسبة</t>
  </si>
  <si>
    <t xml:space="preserve">طريقة الحساب</t>
  </si>
  <si>
    <t xml:space="preserve">المعيار (اختياري)</t>
  </si>
  <si>
    <t xml:space="preserve">مقارنة آخر سنة بالمعيار</t>
  </si>
  <si>
    <t xml:space="preserve">الاتجاه خلال السنوات</t>
  </si>
  <si>
    <t xml:space="preserve">أولاً: نسب السيولة – قدرة الشركة على سداد التزاماتها قصيرة الأجل</t>
  </si>
  <si>
    <t xml:space="preserve">الأصول المتداولة ÷ المطلوبات المتداولة</t>
  </si>
  <si>
    <t xml:space="preserve">(الأصول المتداولة − المخزون) ÷ المطلوبات المتداولة</t>
  </si>
  <si>
    <t xml:space="preserve">نسبة النقدية</t>
  </si>
  <si>
    <t xml:space="preserve">(النقد + الاستثمارات قصيرة الأجل) ÷ المطلوبات المتداولة</t>
  </si>
  <si>
    <t xml:space="preserve">رأس المال العامل</t>
  </si>
  <si>
    <t xml:space="preserve">الأصول المتداولة − المطلوبات المتداولة</t>
  </si>
  <si>
    <t xml:space="preserve">نسبة التدفق النقدي التشغيلي</t>
  </si>
  <si>
    <t xml:space="preserve">التدفق النقدي التشغيلي ÷ المطلوبات المتداولة</t>
  </si>
  <si>
    <t xml:space="preserve">ثانياً: نسب النشاط – كفاءة استخدام الأصول</t>
  </si>
  <si>
    <t xml:space="preserve">معدل دوران الذمم المدينة</t>
  </si>
  <si>
    <t xml:space="preserve">المبيعات ÷ الذمم المدينة</t>
  </si>
  <si>
    <t xml:space="preserve">متوسط فترة التحصيل</t>
  </si>
  <si>
    <t xml:space="preserve">365 ÷ معدل دوران الذمم المدينة</t>
  </si>
  <si>
    <t xml:space="preserve">معدل دوران المخزون</t>
  </si>
  <si>
    <t xml:space="preserve">تكلفة المبيعات ÷ المخزون</t>
  </si>
  <si>
    <t xml:space="preserve">متوسط فترة بقاء المخزون</t>
  </si>
  <si>
    <t xml:space="preserve">365 ÷ معدل دوران المخزون</t>
  </si>
  <si>
    <t xml:space="preserve">معدل دوران الذمم الدائنة</t>
  </si>
  <si>
    <t xml:space="preserve">تكلفة المبيعات ÷ الذمم الدائنة</t>
  </si>
  <si>
    <t xml:space="preserve">متوسط فترة السداد للموردين</t>
  </si>
  <si>
    <t xml:space="preserve">365 ÷ معدل دوران الذمم الدائنة</t>
  </si>
  <si>
    <t xml:space="preserve">فترة التحصيل + فترة المخزون − فترة السداد</t>
  </si>
  <si>
    <t xml:space="preserve">معدل دوران إجمالي الأصول</t>
  </si>
  <si>
    <t xml:space="preserve">المبيعات ÷ إجمالي الأصول</t>
  </si>
  <si>
    <t xml:space="preserve">معدل دوران الأصول الثابتة</t>
  </si>
  <si>
    <t xml:space="preserve">المبيعات ÷ صافي الأصول الثابتة</t>
  </si>
  <si>
    <t xml:space="preserve">ثالثاً: نسب المديونية والملاءة – هيكل التمويل والمخاطر</t>
  </si>
  <si>
    <t xml:space="preserve">إجمالي المطلوبات ÷ إجمالي الأصول</t>
  </si>
  <si>
    <t xml:space="preserve">المطلوبات إلى حقوق الملكية</t>
  </si>
  <si>
    <t xml:space="preserve">إجمالي المطلوبات ÷ حقوق الملكية</t>
  </si>
  <si>
    <t xml:space="preserve">القروض إلى حقوق الملكية</t>
  </si>
  <si>
    <t xml:space="preserve">(القروض قصيرة وطويلة الأجل) ÷ حقوق الملكية</t>
  </si>
  <si>
    <t xml:space="preserve">الربح التشغيلي ÷ تكاليف التمويل</t>
  </si>
  <si>
    <t xml:space="preserve">مضاعف حقوق الملكية</t>
  </si>
  <si>
    <t xml:space="preserve">إجمالي الأصول ÷ حقوق الملكية</t>
  </si>
  <si>
    <t xml:space="preserve">رابعاً: نسب الربحية</t>
  </si>
  <si>
    <t xml:space="preserve">هامش مجمل الربح</t>
  </si>
  <si>
    <t xml:space="preserve">مجمل الربح ÷ المبيعات</t>
  </si>
  <si>
    <t xml:space="preserve">هامش الربح قبل الفوائد والزكاة والإهلاك (EBITDA)</t>
  </si>
  <si>
    <t xml:space="preserve">(الربح التشغيلي + الإهلاك) ÷ المبيعات</t>
  </si>
  <si>
    <t xml:space="preserve">هامش الربح التشغيلي</t>
  </si>
  <si>
    <t xml:space="preserve">الربح التشغيلي ÷ المبيعات</t>
  </si>
  <si>
    <t xml:space="preserve">صافي الربح ÷ المبيعات</t>
  </si>
  <si>
    <t xml:space="preserve">صافي الربح ÷ إجمالي الأصول</t>
  </si>
  <si>
    <t xml:space="preserve">صافي الربح ÷ حقوق الملكية</t>
  </si>
  <si>
    <t xml:space="preserve">العائد على رأس المال المستخدم</t>
  </si>
  <si>
    <t xml:space="preserve">الربح التشغيلي ÷ (إجمالي الأصول − المطلوبات المتداولة)</t>
  </si>
  <si>
    <t xml:space="preserve">خامساً: نسب السوق (للشركات المساهمة المدرجة)</t>
  </si>
  <si>
    <t xml:space="preserve">ربحية السهم</t>
  </si>
  <si>
    <t xml:space="preserve">صافي الربح ÷ عدد الأسهم</t>
  </si>
  <si>
    <t xml:space="preserve">مكرر الربحية</t>
  </si>
  <si>
    <t xml:space="preserve">سعر السهم ÷ ربحية السهم</t>
  </si>
  <si>
    <t xml:space="preserve">القيمة الدفترية للسهم</t>
  </si>
  <si>
    <t xml:space="preserve">حقوق الملكية ÷ عدد الأسهم</t>
  </si>
  <si>
    <t xml:space="preserve">السعر إلى القيمة الدفترية</t>
  </si>
  <si>
    <t xml:space="preserve">سعر السهم ÷ القيمة الدفترية للسهم</t>
  </si>
  <si>
    <t xml:space="preserve">التوزيع النقدي للسهم</t>
  </si>
  <si>
    <t xml:space="preserve">التوزيعات ÷ عدد الأسهم</t>
  </si>
  <si>
    <t xml:space="preserve">نسبة توزيع الأرباح</t>
  </si>
  <si>
    <t xml:space="preserve">التوزيعات ÷ صافي الربح</t>
  </si>
  <si>
    <t xml:space="preserve">عائد التوزيعات</t>
  </si>
  <si>
    <t xml:space="preserve">التوزيع للسهم ÷ سعر السهم</t>
  </si>
  <si>
    <t xml:space="preserve">التحليل الأفقي والرأسي</t>
  </si>
  <si>
    <t xml:space="preserve">التحليل الرأسي: نسبة كل بند إلى إجمالي الأصول أو إلى المبيعات. التحليل الأفقي: نسبة نمو كل بند عن السنة السابقة.</t>
  </si>
  <si>
    <t xml:space="preserve">قائمة المركز المالي (الوزن النسبي من إجمالي الأصول)</t>
  </si>
  <si>
    <t xml:space="preserve">قائمة الدخل (الوزن النسبي من المبيعات)</t>
  </si>
  <si>
    <t xml:space="preserve">تحليل دوبونت للعائد على حقوق الملكية</t>
  </si>
  <si>
    <t xml:space="preserve">يفكك العائد على حقوق الملكية إلى ثلاثة محركات: الربحية × كفاءة الأصول × الرافعة المالية.</t>
  </si>
  <si>
    <t xml:space="preserve">المكوّن</t>
  </si>
  <si>
    <t xml:space="preserve">حجم التغير</t>
  </si>
  <si>
    <t xml:space="preserve">هامش صافي الربح (الربحية)</t>
  </si>
  <si>
    <t xml:space="preserve">معدل دوران الأصول (الكفاءة)</t>
  </si>
  <si>
    <t xml:space="preserve">مضاعف حقوق الملكية (الرافعة)</t>
  </si>
  <si>
    <t xml:space="preserve">العائد على حقوق الملكية = حاصل ضرب المكونات الثلاثة</t>
  </si>
  <si>
    <t xml:space="preserve">للتحقق: العائد على حقوق الملكية من قائمة النسب</t>
  </si>
  <si>
    <t xml:space="preserve">المحرك الذي تغيّر أكثر بين أول سنة وآخر سنة</t>
  </si>
  <si>
    <t xml:space="preserve">قراءة سريعة: إن ارتفع العائد على حقوق الملكية بسبب مضاعف حقوق الملكية وحده فمصدره زيادة الاقتراض لا تحسّن الأداء، وهذا يرفع المخاطر. أما الارتفاع الناتج عن الهامش أو دوران الأصول فهو تحسّن تشغيلي حقيقي.</t>
  </si>
</sst>
</file>

<file path=xl/styles.xml><?xml version="1.0" encoding="utf-8"?>
<styleSheet xmlns="http://schemas.openxmlformats.org/spreadsheetml/2006/main">
  <numFmts count="7">
    <numFmt numFmtId="164" formatCode="General"/>
    <numFmt numFmtId="165" formatCode="@"/>
    <numFmt numFmtId="166" formatCode="#,##0;\(#,##0\);\-"/>
    <numFmt numFmtId="167" formatCode="0.00&quot; مرة&quot;;\(0.00&quot; مرة)&quot;;\-"/>
    <numFmt numFmtId="168" formatCode="0&quot; يوم&quot;;\(0&quot; يوم)&quot;;\-"/>
    <numFmt numFmtId="169" formatCode="0.0%;\(0.0%\);\-"/>
    <numFmt numFmtId="170" formatCode="#,##0.00;\(#,##0.00\);\-"/>
  </numFmts>
  <fonts count="19">
    <font>
      <sz val="11"/>
      <color theme="1"/>
      <name val="Calibri"/>
      <family val="2"/>
      <charset val="1"/>
    </font>
    <font>
      <sz val="10"/>
      <name val="Arial"/>
      <family val="0"/>
    </font>
    <font>
      <sz val="10"/>
      <name val="Arial"/>
      <family val="0"/>
    </font>
    <font>
      <sz val="10"/>
      <name val="Arial"/>
      <family val="0"/>
    </font>
    <font>
      <b val="true"/>
      <sz val="16"/>
      <color rgb="FFFFFFFF"/>
      <name val="Arial"/>
      <family val="0"/>
      <charset val="1"/>
    </font>
    <font>
      <b val="true"/>
      <sz val="9"/>
      <color rgb="FF1C1B42"/>
      <name val="Arial"/>
      <family val="0"/>
      <charset val="1"/>
    </font>
    <font>
      <sz val="11"/>
      <color rgb="FF222222"/>
      <name val="Arial"/>
      <family val="0"/>
      <charset val="1"/>
    </font>
    <font>
      <b val="true"/>
      <sz val="11"/>
      <color rgb="FF1C1B42"/>
      <name val="Arial"/>
      <family val="0"/>
      <charset val="1"/>
    </font>
    <font>
      <sz val="10"/>
      <color rgb="FF222222"/>
      <name val="Arial"/>
      <family val="0"/>
      <charset val="1"/>
    </font>
    <font>
      <b val="true"/>
      <sz val="10"/>
      <color rgb="FF1C1B42"/>
      <name val="Arial"/>
      <family val="0"/>
      <charset val="1"/>
    </font>
    <font>
      <sz val="8"/>
      <color rgb="FF666666"/>
      <name val="Arial"/>
      <family val="0"/>
      <charset val="1"/>
    </font>
    <font>
      <b val="true"/>
      <sz val="10"/>
      <color rgb="FFFFFFFF"/>
      <name val="Arial"/>
      <family val="0"/>
      <charset val="1"/>
    </font>
    <font>
      <b val="true"/>
      <sz val="11"/>
      <color rgb="FFFFFFFF"/>
      <name val="Arial"/>
      <family val="0"/>
      <charset val="1"/>
    </font>
    <font>
      <b val="true"/>
      <sz val="10"/>
      <color rgb="FF222222"/>
      <name val="Arial"/>
      <family val="0"/>
      <charset val="1"/>
    </font>
    <font>
      <i val="true"/>
      <sz val="10"/>
      <color rgb="FF555555"/>
      <name val="Arial"/>
      <family val="0"/>
      <charset val="1"/>
    </font>
    <font>
      <sz val="9"/>
      <color rgb="FF0000FF"/>
      <name val="Arial"/>
      <family val="0"/>
      <charset val="1"/>
    </font>
    <font>
      <sz val="10"/>
      <color rgb="FF0000FF"/>
      <name val="Arial"/>
      <family val="0"/>
      <charset val="1"/>
    </font>
    <font>
      <sz val="9"/>
      <color rgb="FF666666"/>
      <name val="Arial"/>
      <family val="0"/>
      <charset val="1"/>
    </font>
    <font>
      <sz val="10"/>
      <color rgb="FF555555"/>
      <name val="Arial"/>
      <family val="0"/>
      <charset val="1"/>
    </font>
  </fonts>
  <fills count="7">
    <fill>
      <patternFill patternType="none"/>
    </fill>
    <fill>
      <patternFill patternType="gray125"/>
    </fill>
    <fill>
      <patternFill patternType="solid">
        <fgColor rgb="FF1C1B42"/>
        <bgColor rgb="FF222222"/>
      </patternFill>
    </fill>
    <fill>
      <patternFill patternType="solid">
        <fgColor rgb="FFF2B632"/>
        <bgColor rgb="FFFF9900"/>
      </patternFill>
    </fill>
    <fill>
      <patternFill patternType="solid">
        <fgColor rgb="FFE4E2F2"/>
        <bgColor rgb="FFEEF1F8"/>
      </patternFill>
    </fill>
    <fill>
      <patternFill patternType="solid">
        <fgColor rgb="FFEEF1F8"/>
        <bgColor rgb="FFE4E2F2"/>
      </patternFill>
    </fill>
    <fill>
      <patternFill patternType="solid">
        <fgColor rgb="FFFFF4CC"/>
        <bgColor rgb="FFEEF1F8"/>
      </patternFill>
    </fill>
  </fills>
  <borders count="2">
    <border diagonalUp="false" diagonalDown="false">
      <left/>
      <right/>
      <top/>
      <bottom/>
      <diagonal/>
    </border>
    <border diagonalUp="false" diagonalDown="false">
      <left style="thin">
        <color rgb="FFC9CBD6"/>
      </left>
      <right style="thin">
        <color rgb="FFC9CBD6"/>
      </right>
      <top style="thin">
        <color rgb="FFC9CBD6"/>
      </top>
      <bottom style="thin">
        <color rgb="FFC9CBD6"/>
      </bottom>
      <diagonal/>
    </border>
  </borders>
  <cellStyleXfs count="20">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cellStyleXfs>
  <cellXfs count="33">
    <xf numFmtId="164" fontId="0" fillId="0" borderId="0" xfId="0" applyFont="false" applyBorder="false" applyAlignment="false" applyProtection="false">
      <alignment horizontal="general" vertical="bottom" textRotation="0" wrapText="false" indent="0" shrinkToFit="false"/>
      <protection locked="true" hidden="false"/>
    </xf>
    <xf numFmtId="164" fontId="4" fillId="2" borderId="0" xfId="0" applyFont="true" applyBorder="true" applyAlignment="true" applyProtection="false">
      <alignment horizontal="center" vertical="center" textRotation="0" wrapText="true" indent="0" shrinkToFit="false" readingOrder="2"/>
      <protection locked="true" hidden="false"/>
    </xf>
    <xf numFmtId="164" fontId="5" fillId="3" borderId="0" xfId="0" applyFont="true" applyBorder="true" applyAlignment="true" applyProtection="false">
      <alignment horizontal="center" vertical="center" textRotation="0" wrapText="true" indent="0" shrinkToFit="false" readingOrder="2"/>
      <protection locked="true" hidden="false"/>
    </xf>
    <xf numFmtId="164" fontId="6" fillId="0" borderId="0" xfId="0" applyFont="true" applyBorder="false" applyAlignment="true" applyProtection="false">
      <alignment horizontal="right" vertical="center" textRotation="0" wrapText="true" indent="0" shrinkToFit="false" readingOrder="2"/>
      <protection locked="true" hidden="false"/>
    </xf>
    <xf numFmtId="164" fontId="7" fillId="4" borderId="0" xfId="0" applyFont="true" applyBorder="false" applyAlignment="true" applyProtection="false">
      <alignment horizontal="right" vertical="center" textRotation="0" wrapText="true" indent="0" shrinkToFit="false" readingOrder="2"/>
      <protection locked="true" hidden="false"/>
    </xf>
    <xf numFmtId="164" fontId="8" fillId="0" borderId="0" xfId="0" applyFont="true" applyBorder="false" applyAlignment="true" applyProtection="false">
      <alignment horizontal="right" vertical="center" textRotation="0" wrapText="true" indent="0" shrinkToFit="false" readingOrder="2"/>
      <protection locked="true" hidden="false"/>
    </xf>
    <xf numFmtId="164" fontId="9" fillId="0" borderId="0" xfId="0" applyFont="true" applyBorder="false" applyAlignment="true" applyProtection="false">
      <alignment horizontal="right" vertical="center" textRotation="0" wrapText="true" indent="0" shrinkToFit="false" readingOrder="2"/>
      <protection locked="true" hidden="false"/>
    </xf>
    <xf numFmtId="164" fontId="10" fillId="0" borderId="0" xfId="0" applyFont="true" applyBorder="true" applyAlignment="true" applyProtection="false">
      <alignment horizontal="right" vertical="center" textRotation="0" wrapText="true" indent="0" shrinkToFit="false" readingOrder="2"/>
      <protection locked="true" hidden="false"/>
    </xf>
    <xf numFmtId="164" fontId="11" fillId="2" borderId="1" xfId="0" applyFont="true" applyBorder="true" applyAlignment="true" applyProtection="false">
      <alignment horizontal="center" vertical="center" textRotation="0" wrapText="true" indent="0" shrinkToFit="false" readingOrder="2"/>
      <protection locked="true" hidden="false"/>
    </xf>
    <xf numFmtId="165" fontId="12" fillId="2" borderId="1" xfId="0" applyFont="true" applyBorder="true" applyAlignment="true" applyProtection="false">
      <alignment horizontal="center" vertical="center" textRotation="0" wrapText="true" indent="0" shrinkToFit="false" readingOrder="2"/>
      <protection locked="true" hidden="false"/>
    </xf>
    <xf numFmtId="164" fontId="13" fillId="0" borderId="1" xfId="0" applyFont="true" applyBorder="true" applyAlignment="true" applyProtection="false">
      <alignment horizontal="right" vertical="center" textRotation="0" wrapText="true" indent="0" shrinkToFit="false" readingOrder="2"/>
      <protection locked="true" hidden="false"/>
    </xf>
    <xf numFmtId="166" fontId="8" fillId="5" borderId="1" xfId="0" applyFont="true" applyBorder="true" applyAlignment="true" applyProtection="false">
      <alignment horizontal="center" vertical="center" textRotation="0" wrapText="true" indent="0" shrinkToFit="false" readingOrder="2"/>
      <protection locked="true" hidden="false"/>
    </xf>
    <xf numFmtId="165" fontId="8" fillId="5" borderId="1" xfId="0" applyFont="true" applyBorder="true" applyAlignment="true" applyProtection="false">
      <alignment horizontal="center" vertical="center" textRotation="0" wrapText="true" indent="0" shrinkToFit="false" readingOrder="2"/>
      <protection locked="true" hidden="false"/>
    </xf>
    <xf numFmtId="167" fontId="8" fillId="5" borderId="1" xfId="0" applyFont="true" applyBorder="true" applyAlignment="true" applyProtection="false">
      <alignment horizontal="center" vertical="center" textRotation="0" wrapText="true" indent="0" shrinkToFit="false" readingOrder="2"/>
      <protection locked="true" hidden="false"/>
    </xf>
    <xf numFmtId="168" fontId="8" fillId="5" borderId="1" xfId="0" applyFont="true" applyBorder="true" applyAlignment="true" applyProtection="false">
      <alignment horizontal="center" vertical="center" textRotation="0" wrapText="true" indent="0" shrinkToFit="false" readingOrder="2"/>
      <protection locked="true" hidden="false"/>
    </xf>
    <xf numFmtId="169" fontId="8" fillId="5" borderId="1" xfId="0" applyFont="true" applyBorder="true" applyAlignment="true" applyProtection="false">
      <alignment horizontal="center" vertical="center" textRotation="0" wrapText="true" indent="0" shrinkToFit="false" readingOrder="2"/>
      <protection locked="true" hidden="false"/>
    </xf>
    <xf numFmtId="164" fontId="9" fillId="0" borderId="0" xfId="0" applyFont="true" applyBorder="true" applyAlignment="true" applyProtection="false">
      <alignment horizontal="right" vertical="center" textRotation="0" wrapText="true" indent="0" shrinkToFit="false" readingOrder="2"/>
      <protection locked="true" hidden="false"/>
    </xf>
    <xf numFmtId="164" fontId="14" fillId="0" borderId="0" xfId="0" applyFont="true" applyBorder="true" applyAlignment="true" applyProtection="false">
      <alignment horizontal="right" vertical="center" textRotation="0" wrapText="true" indent="0" shrinkToFit="false" readingOrder="2"/>
      <protection locked="true" hidden="false"/>
    </xf>
    <xf numFmtId="164" fontId="15" fillId="6" borderId="0" xfId="0" applyFont="true" applyBorder="true" applyAlignment="true" applyProtection="false">
      <alignment horizontal="right" vertical="center" textRotation="0" wrapText="true" indent="0" shrinkToFit="false" readingOrder="2"/>
      <protection locked="true" hidden="false"/>
    </xf>
    <xf numFmtId="165" fontId="16" fillId="6" borderId="1" xfId="0" applyFont="true" applyBorder="true" applyAlignment="true" applyProtection="true">
      <alignment horizontal="center" vertical="center" textRotation="0" wrapText="true" indent="0" shrinkToFit="false" readingOrder="2"/>
      <protection locked="false" hidden="false"/>
    </xf>
    <xf numFmtId="164" fontId="7" fillId="4" borderId="0" xfId="0" applyFont="true" applyBorder="true" applyAlignment="true" applyProtection="false">
      <alignment horizontal="right" vertical="center" textRotation="0" wrapText="true" indent="0" shrinkToFit="false" readingOrder="2"/>
      <protection locked="true" hidden="false"/>
    </xf>
    <xf numFmtId="164" fontId="8" fillId="0" borderId="1" xfId="0" applyFont="true" applyBorder="true" applyAlignment="true" applyProtection="false">
      <alignment horizontal="right" vertical="center" textRotation="0" wrapText="true" indent="0" shrinkToFit="false" readingOrder="2"/>
      <protection locked="true" hidden="false"/>
    </xf>
    <xf numFmtId="166" fontId="16" fillId="6" borderId="1" xfId="0" applyFont="true" applyBorder="true" applyAlignment="true" applyProtection="true">
      <alignment horizontal="center" vertical="center" textRotation="0" wrapText="true" indent="0" shrinkToFit="false" readingOrder="2"/>
      <protection locked="false" hidden="false"/>
    </xf>
    <xf numFmtId="166" fontId="13" fillId="5" borderId="1" xfId="0" applyFont="true" applyBorder="true" applyAlignment="true" applyProtection="false">
      <alignment horizontal="center" vertical="center" textRotation="0" wrapText="true" indent="0" shrinkToFit="false" readingOrder="2"/>
      <protection locked="true" hidden="false"/>
    </xf>
    <xf numFmtId="164" fontId="17" fillId="0" borderId="0" xfId="0" applyFont="true" applyBorder="false" applyAlignment="true" applyProtection="false">
      <alignment horizontal="right" vertical="center" textRotation="0" wrapText="true" indent="0" shrinkToFit="false" readingOrder="2"/>
      <protection locked="true" hidden="false"/>
    </xf>
    <xf numFmtId="170" fontId="16" fillId="6" borderId="1" xfId="0" applyFont="true" applyBorder="true" applyAlignment="true" applyProtection="true">
      <alignment horizontal="center" vertical="center" textRotation="0" wrapText="true" indent="0" shrinkToFit="false" readingOrder="2"/>
      <protection locked="false" hidden="false"/>
    </xf>
    <xf numFmtId="164" fontId="18" fillId="0" borderId="1" xfId="0" applyFont="true" applyBorder="true" applyAlignment="true" applyProtection="false">
      <alignment horizontal="right" vertical="center" textRotation="0" wrapText="true" indent="0" shrinkToFit="false" readingOrder="2"/>
      <protection locked="true" hidden="false"/>
    </xf>
    <xf numFmtId="167" fontId="16" fillId="6" borderId="1" xfId="0" applyFont="true" applyBorder="true" applyAlignment="true" applyProtection="true">
      <alignment horizontal="center" vertical="center" textRotation="0" wrapText="true" indent="0" shrinkToFit="false" readingOrder="2"/>
      <protection locked="false" hidden="false"/>
    </xf>
    <xf numFmtId="168" fontId="16" fillId="6" borderId="1" xfId="0" applyFont="true" applyBorder="true" applyAlignment="true" applyProtection="true">
      <alignment horizontal="center" vertical="center" textRotation="0" wrapText="true" indent="0" shrinkToFit="false" readingOrder="2"/>
      <protection locked="false" hidden="false"/>
    </xf>
    <xf numFmtId="169" fontId="16" fillId="6" borderId="1" xfId="0" applyFont="true" applyBorder="true" applyAlignment="true" applyProtection="true">
      <alignment horizontal="center" vertical="center" textRotation="0" wrapText="true" indent="0" shrinkToFit="false" readingOrder="2"/>
      <protection locked="false" hidden="false"/>
    </xf>
    <xf numFmtId="170" fontId="8" fillId="5" borderId="1" xfId="0" applyFont="true" applyBorder="true" applyAlignment="true" applyProtection="false">
      <alignment horizontal="center" vertical="center" textRotation="0" wrapText="true" indent="0" shrinkToFit="false" readingOrder="2"/>
      <protection locked="true" hidden="false"/>
    </xf>
    <xf numFmtId="169" fontId="13" fillId="5" borderId="1" xfId="0" applyFont="true" applyBorder="true" applyAlignment="true" applyProtection="false">
      <alignment horizontal="center" vertical="center" textRotation="0" wrapText="true" indent="0" shrinkToFit="false" readingOrder="2"/>
      <protection locked="true" hidden="false"/>
    </xf>
    <xf numFmtId="164" fontId="8" fillId="0" borderId="0" xfId="0" applyFont="true" applyBorder="true" applyAlignment="true" applyProtection="false">
      <alignment horizontal="right" vertical="center" textRotation="0" wrapText="true" indent="0" shrinkToFit="false" readingOrder="2"/>
      <protection locked="true" hidden="false"/>
    </xf>
  </cellXfs>
  <cellStyles count="6">
    <cellStyle name="Normal" xfId="0" builtinId="0"/>
    <cellStyle name="Comma" xfId="15" builtinId="3"/>
    <cellStyle name="Comma [0]" xfId="16" builtinId="6"/>
    <cellStyle name="Currency" xfId="17" builtinId="4"/>
    <cellStyle name="Currency [0]" xfId="18" builtinId="7"/>
    <cellStyle name="Percent" xfId="19" builtinId="5"/>
  </cellStyles>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9CBD6"/>
      <rgbColor rgb="FF808080"/>
      <rgbColor rgb="FF9999FF"/>
      <rgbColor rgb="FF993366"/>
      <rgbColor rgb="FFFFF4CC"/>
      <rgbColor rgb="FFEEF1F8"/>
      <rgbColor rgb="FF660066"/>
      <rgbColor rgb="FFFF8080"/>
      <rgbColor rgb="FF0066CC"/>
      <rgbColor rgb="FFE4E2F2"/>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2B632"/>
      <rgbColor rgb="FFFF9900"/>
      <rgbColor rgb="FFFF6600"/>
      <rgbColor rgb="FF666666"/>
      <rgbColor rgb="FF969696"/>
      <rgbColor rgb="FF1C1B42"/>
      <rgbColor rgb="FF339966"/>
      <rgbColor rgb="FF003300"/>
      <rgbColor rgb="FF333300"/>
      <rgbColor rgb="FF993300"/>
      <rgbColor rgb="FF993366"/>
      <rgbColor rgb="FF555555"/>
      <rgbColor rgb="FF222222"/>
    </indexedColors>
  </colors>
</styleSheet>
</file>

<file path=xl/_rels/workbook.xml.rels><?xml version="1.0" encoding="UTF-8"?>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worksheet" Target="worksheets/sheet1.xml"/><Relationship Id="rId4" Type="http://schemas.openxmlformats.org/officeDocument/2006/relationships/worksheet" Target="worksheets/sheet2.xml"/><Relationship Id="rId5" Type="http://schemas.openxmlformats.org/officeDocument/2006/relationships/worksheet" Target="worksheets/sheet3.xml"/><Relationship Id="rId6" Type="http://schemas.openxmlformats.org/officeDocument/2006/relationships/worksheet" Target="worksheets/sheet4.xml"/><Relationship Id="rId7" Type="http://schemas.openxmlformats.org/officeDocument/2006/relationships/worksheet" Target="worksheets/sheet5.xml"/><Relationship Id="rId8" Type="http://schemas.openxmlformats.org/officeDocument/2006/relationships/worksheet" Target="worksheets/sheet6.xml"/><Relationship Id="rId9" Type="http://schemas.openxmlformats.org/officeDocument/2006/relationships/sharedStrings" Target="sharedStrings.xml"/>
</Relationships>
</file>

<file path=xl/theme/theme1.xml><?xml version="1.0" encoding="utf-8"?>
<a:theme xmlns:a="http://schemas.openxmlformats.org/drawingml/2006/main" xmlns:r="http://schemas.openxmlformats.org/officeDocument/2006/relationships" name="Office Theme">
  <a:themeElements>
    <a:clrScheme name="Office">
      <a:dk1>
        <a:srgbClr val="000000"/>
      </a:dk1>
      <a:lt1>
        <a:srgbClr val="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itchFamily="0" charset="1"/>
        <a:ea typeface=""/>
        <a:cs typeface=""/>
      </a:majorFont>
      <a:minorFont>
        <a:latin typeface="Calibri" pitchFamily="0" charset="1"/>
        <a:ea typeface=""/>
        <a:cs typeface=""/>
      </a:minorFont>
    </a:fontScheme>
    <a:fmtScheme>
      <a:fillStyleLst>
        <a:solidFill>
          <a:schemeClr val="phClr"/>
        </a:solidFill>
        <a:gradFill>
          <a:gsLst>
            <a:gs pos="0">
              <a:schemeClr val="phClr">
                <a:tint val="50000"/>
              </a:schemeClr>
            </a:gs>
            <a:gs pos="35000">
              <a:schemeClr val="phClr">
                <a:tint val="37000"/>
              </a:schemeClr>
            </a:gs>
            <a:gs pos="100000">
              <a:schemeClr val="phClr">
                <a:tint val="15000"/>
              </a:schemeClr>
            </a:gs>
          </a:gsLst>
          <a:lin ang="16200000" scaled="1"/>
          <a:tileRect l="0" t="0" r="0" b="0"/>
        </a:gradFill>
        <a:gradFill>
          <a:gsLst>
            <a:gs pos="0">
              <a:schemeClr val="phClr">
                <a:shade val="51000"/>
              </a:schemeClr>
            </a:gs>
            <a:gs pos="80000">
              <a:schemeClr val="phClr">
                <a:shade val="93000"/>
              </a:schemeClr>
            </a:gs>
            <a:gs pos="100000">
              <a:schemeClr val="phClr">
                <a:shade val="94000"/>
              </a:schemeClr>
            </a:gs>
          </a:gsLst>
          <a:lin ang="16200000" scaled="0"/>
          <a:tileRect l="0" t="0" r="0" b="0"/>
        </a:gradFill>
      </a:fillStyleLst>
      <a:lnStyleLst>
        <a:ln w="9525" cap="flat" cmpd="sng" algn="ctr">
          <a:prstDash val="solid"/>
        </a:ln>
        <a:ln w="25400" cap="flat" cmpd="sng" algn="ctr">
          <a:prstDash val="solid"/>
        </a:ln>
        <a:ln w="38100" cap="flat" cmpd="sng" algn="ctr">
          <a:prstDash val="solid"/>
        </a:ln>
      </a:lnStyleLst>
      <a:effectStyleLst>
        <a:effectStyle>
          <a:effectLst/>
        </a:effectStyle>
        <a:effectStyle>
          <a:effectLst/>
        </a:effectStyle>
        <a:effectStyle>
          <a:effectLst/>
        </a:effectStyle>
      </a:effectStyleLst>
      <a:bgFillStyleLst>
        <a:solidFill>
          <a:schemeClr val="phClr"/>
        </a:solidFill>
        <a:gradFill>
          <a:gsLst>
            <a:gs pos="0">
              <a:schemeClr val="phClr">
                <a:tint val="40000"/>
              </a:schemeClr>
            </a:gs>
            <a:gs pos="40000">
              <a:schemeClr val="phClr">
                <a:tint val="45000"/>
                <a:shade val="99000"/>
              </a:schemeClr>
            </a:gs>
            <a:gs pos="100000">
              <a:schemeClr val="phClr">
                <a:shade val="20000"/>
              </a:schemeClr>
            </a:gs>
          </a:gsLst>
          <a:path path="circle">
            <a:fillToRect l="50000" t="-80000" r="50000" b="180000"/>
          </a:path>
          <a:tileRect l="0" t="0" r="0" b="0"/>
        </a:gradFill>
        <a:gradFill>
          <a:gsLst>
            <a:gs pos="0">
              <a:schemeClr val="phClr">
                <a:tint val="80000"/>
              </a:schemeClr>
            </a:gs>
            <a:gs pos="100000">
              <a:schemeClr val="phClr">
                <a:shade val="30000"/>
              </a:schemeClr>
            </a:gs>
          </a:gsLst>
          <a:path path="circle">
            <a:fillToRect l="50000" t="50000" r="50000" b="50000"/>
          </a:path>
          <a:tileRect l="0" t="0" r="0" b="0"/>
        </a:gradFill>
      </a:bgFillStyleLst>
    </a:fmtScheme>
  </a:themeElemen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A1:B26"/>
  <sheetViews>
    <sheetView showFormulas="false" showGridLines="false" showRowColHeaders="true" showZeros="true" rightToLeft="true" tabSelected="true" showOutlineSymbols="true" defaultGridColor="true" view="normal" topLeftCell="A1" colorId="64" zoomScale="100" zoomScaleNormal="100" zoomScalePageLayoutView="100" workbookViewId="0">
      <selection pane="topLeft" activeCell="A1" activeCellId="0" sqref="A1"/>
    </sheetView>
  </sheetViews>
  <sheetFormatPr defaultColWidth="8.6796875" defaultRowHeight="15" zeroHeight="false" outlineLevelRow="0" outlineLevelCol="0"/>
  <cols>
    <col collapsed="false" customWidth="true" hidden="false" outlineLevel="0" max="1" min="1" style="0" width="4"/>
    <col collapsed="false" customWidth="true" hidden="false" outlineLevel="0" max="2" min="2" style="0" width="96"/>
  </cols>
  <sheetData>
    <row r="1" customFormat="false" ht="33.75" hidden="false" customHeight="true" outlineLevel="0" collapsed="false">
      <c r="A1" s="1" t="s">
        <v>0</v>
      </c>
      <c r="B1" s="1"/>
    </row>
    <row r="2" customFormat="false" ht="15" hidden="false" customHeight="true" outlineLevel="0" collapsed="false">
      <c r="A2" s="2" t="s">
        <v>1</v>
      </c>
      <c r="B2" s="2"/>
    </row>
    <row r="4" customFormat="false" ht="60" hidden="false" customHeight="true" outlineLevel="0" collapsed="false">
      <c r="B4" s="3" t="s">
        <v>2</v>
      </c>
    </row>
    <row r="6" customFormat="false" ht="19.5" hidden="false" customHeight="true" outlineLevel="0" collapsed="false">
      <c r="B6" s="4" t="s">
        <v>3</v>
      </c>
    </row>
    <row r="7" customFormat="false" ht="31.5" hidden="false" customHeight="true" outlineLevel="0" collapsed="false">
      <c r="B7" s="5" t="s">
        <v>4</v>
      </c>
    </row>
    <row r="8" customFormat="false" ht="31.5" hidden="false" customHeight="true" outlineLevel="0" collapsed="false">
      <c r="B8" s="5" t="s">
        <v>5</v>
      </c>
    </row>
    <row r="9" customFormat="false" ht="31.5" hidden="false" customHeight="true" outlineLevel="0" collapsed="false">
      <c r="B9" s="5" t="s">
        <v>6</v>
      </c>
    </row>
    <row r="10" customFormat="false" ht="31.5" hidden="false" customHeight="true" outlineLevel="0" collapsed="false">
      <c r="B10" s="5" t="s">
        <v>7</v>
      </c>
    </row>
    <row r="11" customFormat="false" ht="31.5" hidden="false" customHeight="true" outlineLevel="0" collapsed="false">
      <c r="B11" s="5" t="s">
        <v>8</v>
      </c>
    </row>
    <row r="12" customFormat="false" ht="31.5" hidden="false" customHeight="true" outlineLevel="0" collapsed="false">
      <c r="B12" s="5" t="s">
        <v>9</v>
      </c>
    </row>
    <row r="14" customFormat="false" ht="19.5" hidden="false" customHeight="true" outlineLevel="0" collapsed="false">
      <c r="B14" s="4" t="s">
        <v>10</v>
      </c>
    </row>
    <row r="15" customFormat="false" ht="31.5" hidden="false" customHeight="true" outlineLevel="0" collapsed="false">
      <c r="B15" s="5" t="s">
        <v>11</v>
      </c>
    </row>
    <row r="16" customFormat="false" ht="31.5" hidden="false" customHeight="true" outlineLevel="0" collapsed="false">
      <c r="B16" s="5" t="s">
        <v>12</v>
      </c>
    </row>
    <row r="17" customFormat="false" ht="31.5" hidden="false" customHeight="true" outlineLevel="0" collapsed="false">
      <c r="B17" s="5" t="s">
        <v>13</v>
      </c>
    </row>
    <row r="18" customFormat="false" ht="31.5" hidden="false" customHeight="true" outlineLevel="0" collapsed="false">
      <c r="B18" s="5" t="s">
        <v>14</v>
      </c>
    </row>
    <row r="20" customFormat="false" ht="19.5" hidden="false" customHeight="true" outlineLevel="0" collapsed="false">
      <c r="B20" s="4" t="s">
        <v>15</v>
      </c>
    </row>
    <row r="21" customFormat="false" ht="15" hidden="false" customHeight="false" outlineLevel="0" collapsed="false">
      <c r="B21" s="6" t="s">
        <v>16</v>
      </c>
    </row>
    <row r="22" customFormat="false" ht="15" hidden="false" customHeight="false" outlineLevel="0" collapsed="false">
      <c r="B22" s="6" t="s">
        <v>17</v>
      </c>
    </row>
    <row r="23" customFormat="false" ht="15" hidden="false" customHeight="false" outlineLevel="0" collapsed="false">
      <c r="B23" s="6" t="s">
        <v>18</v>
      </c>
    </row>
    <row r="24" customFormat="false" ht="15" hidden="false" customHeight="false" outlineLevel="0" collapsed="false">
      <c r="B24" s="6" t="s">
        <v>19</v>
      </c>
    </row>
    <row r="26" customFormat="false" ht="27.75" hidden="false" customHeight="true" outlineLevel="0" collapsed="false">
      <c r="A26" s="7" t="s">
        <v>20</v>
      </c>
      <c r="B26" s="7"/>
    </row>
  </sheetData>
  <sheetProtection sheet="true" password="9abc" formatColumns="false"/>
  <mergeCells count="3">
    <mergeCell ref="A1:B1"/>
    <mergeCell ref="A2:B2"/>
    <mergeCell ref="A26:B26"/>
  </mergeCells>
  <printOptions headings="false" gridLines="false" gridLinesSet="true" horizontalCentered="true" verticalCentered="false"/>
  <pageMargins left="0.75" right="0.75" top="1" bottom="1" header="0.511811023622047" footer="0.511811023622047"/>
  <pageSetup paperSize="9" scale="100" fitToWidth="1" fitToHeight="0" pageOrder="downThenOver" orientation="portrait" blackAndWhite="false" draft="false" cellComments="none" horizontalDpi="300" verticalDpi="300" copies="1"/>
  <headerFooter differentFirst="false" differentOddEven="false">
    <oddHeader/>
    <odd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A1:E20"/>
  <sheetViews>
    <sheetView showFormulas="false" showGridLines="false" showRowColHeaders="true" showZeros="true" rightToLeft="true" tabSelected="false" showOutlineSymbols="true" defaultGridColor="true" view="normal" topLeftCell="A1" colorId="64" zoomScale="100" zoomScaleNormal="100" zoomScalePageLayoutView="100" workbookViewId="0">
      <selection pane="topLeft" activeCell="A1" activeCellId="0" sqref="A1"/>
    </sheetView>
  </sheetViews>
  <sheetFormatPr defaultColWidth="8.6796875" defaultRowHeight="15" zeroHeight="false" outlineLevelRow="0" outlineLevelCol="0"/>
  <cols>
    <col collapsed="false" customWidth="true" hidden="false" outlineLevel="0" max="1" min="1" style="0" width="40"/>
    <col collapsed="false" customWidth="true" hidden="false" outlineLevel="0" max="5" min="2" style="0" width="18"/>
  </cols>
  <sheetData>
    <row r="1" customFormat="false" ht="33.75" hidden="false" customHeight="true" outlineLevel="0" collapsed="false">
      <c r="A1" s="1" t="s">
        <v>21</v>
      </c>
      <c r="B1" s="1"/>
      <c r="C1" s="1"/>
      <c r="D1" s="1"/>
      <c r="E1" s="1"/>
    </row>
    <row r="2" customFormat="false" ht="15" hidden="false" customHeight="true" outlineLevel="0" collapsed="false">
      <c r="A2" s="2" t="s">
        <v>1</v>
      </c>
      <c r="B2" s="2"/>
      <c r="C2" s="2"/>
      <c r="D2" s="2"/>
      <c r="E2" s="2"/>
    </row>
    <row r="4" customFormat="false" ht="30" hidden="false" customHeight="true" outlineLevel="0" collapsed="false">
      <c r="A4" s="8" t="s">
        <v>22</v>
      </c>
      <c r="B4" s="9" t="str">
        <f aca="false">البيانات!B5</f>
        <v>2023</v>
      </c>
      <c r="C4" s="9" t="str">
        <f aca="false">البيانات!C5</f>
        <v>2024</v>
      </c>
      <c r="D4" s="9" t="str">
        <f aca="false">البيانات!D5</f>
        <v>2025</v>
      </c>
      <c r="E4" s="8" t="s">
        <v>23</v>
      </c>
    </row>
    <row r="5" customFormat="false" ht="15" hidden="false" customHeight="false" outlineLevel="0" collapsed="false">
      <c r="A5" s="10" t="s">
        <v>24</v>
      </c>
      <c r="B5" s="11" t="n">
        <f aca="false">البيانات!B28</f>
        <v>14200000</v>
      </c>
      <c r="C5" s="11" t="n">
        <f aca="false">البيانات!C28</f>
        <v>16100000</v>
      </c>
      <c r="D5" s="11" t="n">
        <f aca="false">البيانات!D28</f>
        <v>18300000</v>
      </c>
      <c r="E5" s="12" t="str">
        <f aca="false">IF(D5&gt;B5,"نمو","تراجع")</f>
        <v>نمو</v>
      </c>
    </row>
    <row r="6" customFormat="false" ht="15" hidden="false" customHeight="false" outlineLevel="0" collapsed="false">
      <c r="A6" s="10" t="s">
        <v>25</v>
      </c>
      <c r="B6" s="11" t="n">
        <f aca="false">البيانات!B38</f>
        <v>680000</v>
      </c>
      <c r="C6" s="11" t="n">
        <f aca="false">البيانات!C38</f>
        <v>930000</v>
      </c>
      <c r="D6" s="11" t="n">
        <f aca="false">البيانات!D38</f>
        <v>1110000</v>
      </c>
      <c r="E6" s="12" t="str">
        <f aca="false">IF(D6&gt;B6,"نمو","تراجع")</f>
        <v>نمو</v>
      </c>
    </row>
    <row r="7" customFormat="false" ht="15" hidden="false" customHeight="false" outlineLevel="0" collapsed="false">
      <c r="A7" s="10" t="s">
        <v>26</v>
      </c>
      <c r="B7" s="13" t="n">
        <f aca="false">'النسب المالية'!C7</f>
        <v>2.24615384615385</v>
      </c>
      <c r="C7" s="13" t="n">
        <f aca="false">'النسب المالية'!D7</f>
        <v>2.04188481675393</v>
      </c>
      <c r="D7" s="13" t="n">
        <f aca="false">'النسب المالية'!E7</f>
        <v>1.9978021978022</v>
      </c>
      <c r="E7" s="12" t="str">
        <f aca="false">'النسب المالية'!H7</f>
        <v>تراجع</v>
      </c>
    </row>
    <row r="8" customFormat="false" ht="15" hidden="false" customHeight="false" outlineLevel="0" collapsed="false">
      <c r="A8" s="10" t="s">
        <v>27</v>
      </c>
      <c r="B8" s="13" t="n">
        <f aca="false">'النسب المالية'!C8</f>
        <v>1.29230769230769</v>
      </c>
      <c r="C8" s="13" t="n">
        <f aca="false">'النسب المالية'!D8</f>
        <v>1.12565445026178</v>
      </c>
      <c r="D8" s="13" t="n">
        <f aca="false">'النسب المالية'!E8</f>
        <v>1.13186813186813</v>
      </c>
      <c r="E8" s="12" t="str">
        <f aca="false">'النسب المالية'!H8</f>
        <v>تراجع</v>
      </c>
    </row>
    <row r="9" customFormat="false" ht="15" hidden="false" customHeight="false" outlineLevel="0" collapsed="false">
      <c r="A9" s="10" t="s">
        <v>28</v>
      </c>
      <c r="B9" s="14" t="n">
        <f aca="false">'النسب المالية'!C19</f>
        <v>103.404426559356</v>
      </c>
      <c r="C9" s="14" t="n">
        <f aca="false">'النسب المالية'!D19</f>
        <v>100.289504158332</v>
      </c>
      <c r="D9" s="14" t="n">
        <f aca="false">'النسب المالية'!E19</f>
        <v>99.7001821493625</v>
      </c>
      <c r="E9" s="12" t="str">
        <f aca="false">'النسب المالية'!H19</f>
        <v>تحسّن</v>
      </c>
    </row>
    <row r="10" customFormat="false" ht="15" hidden="false" customHeight="false" outlineLevel="0" collapsed="false">
      <c r="A10" s="10" t="s">
        <v>29</v>
      </c>
      <c r="B10" s="15" t="n">
        <f aca="false">'النسب المالية'!C23</f>
        <v>0.484251968503937</v>
      </c>
      <c r="C10" s="15" t="n">
        <f aca="false">'النسب المالية'!D23</f>
        <v>0.481318681318681</v>
      </c>
      <c r="D10" s="15" t="n">
        <f aca="false">'النسب المالية'!E23</f>
        <v>0.481805929919137</v>
      </c>
      <c r="E10" s="12" t="str">
        <f aca="false">'النسب المالية'!H23</f>
        <v>مستقرة</v>
      </c>
    </row>
    <row r="11" customFormat="false" ht="15" hidden="false" customHeight="false" outlineLevel="0" collapsed="false">
      <c r="A11" s="10" t="s">
        <v>30</v>
      </c>
      <c r="B11" s="13" t="n">
        <f aca="false">'النسب المالية'!C26</f>
        <v>4.34615384615385</v>
      </c>
      <c r="C11" s="13" t="n">
        <f aca="false">'النسب المالية'!D26</f>
        <v>5.64705882352941</v>
      </c>
      <c r="D11" s="13" t="n">
        <f aca="false">'النسب المالية'!E26</f>
        <v>6.875</v>
      </c>
      <c r="E11" s="12" t="str">
        <f aca="false">'النسب المالية'!H26</f>
        <v>تحسّن</v>
      </c>
    </row>
    <row r="12" customFormat="false" ht="15" hidden="false" customHeight="false" outlineLevel="0" collapsed="false">
      <c r="A12" s="10" t="s">
        <v>31</v>
      </c>
      <c r="B12" s="15" t="n">
        <f aca="false">'النسب المالية'!C32</f>
        <v>0.047887323943662</v>
      </c>
      <c r="C12" s="15" t="n">
        <f aca="false">'النسب المالية'!D32</f>
        <v>0.0577639751552795</v>
      </c>
      <c r="D12" s="15" t="n">
        <f aca="false">'النسب المالية'!E32</f>
        <v>0.060655737704918</v>
      </c>
      <c r="E12" s="12" t="str">
        <f aca="false">'النسب المالية'!H32</f>
        <v>تحسّن</v>
      </c>
    </row>
    <row r="13" customFormat="false" ht="15" hidden="false" customHeight="false" outlineLevel="0" collapsed="false">
      <c r="A13" s="10" t="s">
        <v>32</v>
      </c>
      <c r="B13" s="15" t="n">
        <f aca="false">'النسب المالية'!C33</f>
        <v>0.0535433070866142</v>
      </c>
      <c r="C13" s="15" t="n">
        <f aca="false">'النسب المالية'!D33</f>
        <v>0.0681318681318681</v>
      </c>
      <c r="D13" s="15" t="n">
        <f aca="false">'النسب المالية'!E33</f>
        <v>0.0747978436657682</v>
      </c>
      <c r="E13" s="12" t="str">
        <f aca="false">'النسب المالية'!H33</f>
        <v>تحسّن</v>
      </c>
    </row>
    <row r="14" customFormat="false" ht="15" hidden="false" customHeight="false" outlineLevel="0" collapsed="false">
      <c r="A14" s="10" t="s">
        <v>33</v>
      </c>
      <c r="B14" s="15" t="n">
        <f aca="false">'النسب المالية'!C34</f>
        <v>0.10381679389313</v>
      </c>
      <c r="C14" s="15" t="n">
        <f aca="false">'النسب المالية'!D34</f>
        <v>0.13135593220339</v>
      </c>
      <c r="D14" s="15" t="n">
        <f aca="false">'النسب المالية'!E34</f>
        <v>0.144343302990897</v>
      </c>
      <c r="E14" s="12" t="str">
        <f aca="false">'النسب المالية'!H34</f>
        <v>تحسّن</v>
      </c>
    </row>
    <row r="16" customFormat="false" ht="15" hidden="false" customHeight="false" outlineLevel="0" collapsed="false">
      <c r="A16" s="10" t="s">
        <v>34</v>
      </c>
      <c r="B16" s="12" t="str">
        <f aca="false">IF(AND(البيانات!B26=0,البيانات!C26=0,البيانات!D26=0),"الميزانية متوازنة في كل السنوات","تنبيه: يوجد فرق في الميزانية، راجع ورقة البيانات")</f>
        <v>الميزانية متوازنة في كل السنوات</v>
      </c>
      <c r="C16" s="12"/>
      <c r="D16" s="12"/>
      <c r="E16" s="12"/>
    </row>
    <row r="18" customFormat="false" ht="31.5" hidden="false" customHeight="true" outlineLevel="0" collapsed="false">
      <c r="A18" s="16" t="s">
        <v>35</v>
      </c>
      <c r="B18" s="16"/>
      <c r="C18" s="16"/>
      <c r="D18" s="16"/>
      <c r="E18" s="16"/>
    </row>
    <row r="20" customFormat="false" ht="27.75" hidden="false" customHeight="true" outlineLevel="0" collapsed="false">
      <c r="A20" s="7" t="s">
        <v>20</v>
      </c>
      <c r="B20" s="7"/>
      <c r="C20" s="7"/>
      <c r="D20" s="7"/>
      <c r="E20" s="7"/>
    </row>
  </sheetData>
  <sheetProtection sheet="true" password="9abc" formatColumns="false"/>
  <mergeCells count="5">
    <mergeCell ref="A1:E1"/>
    <mergeCell ref="A2:E2"/>
    <mergeCell ref="B16:E16"/>
    <mergeCell ref="A18:E18"/>
    <mergeCell ref="A20:E20"/>
  </mergeCells>
  <printOptions headings="false" gridLines="false" gridLinesSet="true" horizontalCentered="true" verticalCentered="false"/>
  <pageMargins left="0.75" right="0.75" top="1" bottom="1" header="0.511811023622047" footer="0.511811023622047"/>
  <pageSetup paperSize="9" scale="100" fitToWidth="1" fitToHeight="0" pageOrder="downThenOver" orientation="landscape" blackAndWhite="false" draft="false" cellComments="none" horizontalDpi="300" verticalDpi="300" copies="1"/>
  <headerFooter differentFirst="false" differentOddEven="false">
    <oddHeader/>
    <oddFooter/>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A1:E45"/>
  <sheetViews>
    <sheetView showFormulas="false" showGridLines="false" showRowColHeaders="true" showZeros="true" rightToLeft="true" tabSelected="false" showOutlineSymbols="true" defaultGridColor="true" view="normal" topLeftCell="A1" colorId="64" zoomScale="100" zoomScaleNormal="100" zoomScalePageLayoutView="100" workbookViewId="0">
      <selection pane="topLeft" activeCell="A1" activeCellId="0" sqref="A1"/>
    </sheetView>
  </sheetViews>
  <sheetFormatPr defaultColWidth="8.6796875" defaultRowHeight="15" zeroHeight="false" outlineLevelRow="0" outlineLevelCol="0"/>
  <cols>
    <col collapsed="false" customWidth="true" hidden="false" outlineLevel="0" max="1" min="1" style="0" width="46"/>
    <col collapsed="false" customWidth="true" hidden="false" outlineLevel="0" max="4" min="2" style="0" width="18"/>
    <col collapsed="false" customWidth="true" hidden="false" outlineLevel="0" max="5" min="5" style="0" width="40"/>
  </cols>
  <sheetData>
    <row r="1" customFormat="false" ht="33.75" hidden="false" customHeight="true" outlineLevel="0" collapsed="false">
      <c r="A1" s="1" t="s">
        <v>36</v>
      </c>
      <c r="B1" s="1"/>
      <c r="C1" s="1"/>
      <c r="D1" s="1"/>
      <c r="E1" s="1"/>
    </row>
    <row r="2" customFormat="false" ht="15" hidden="false" customHeight="true" outlineLevel="0" collapsed="false">
      <c r="A2" s="2" t="s">
        <v>1</v>
      </c>
      <c r="B2" s="2"/>
      <c r="C2" s="2"/>
      <c r="D2" s="2"/>
      <c r="E2" s="2"/>
    </row>
    <row r="3" customFormat="false" ht="30" hidden="false" customHeight="true" outlineLevel="0" collapsed="false">
      <c r="A3" s="17" t="s">
        <v>37</v>
      </c>
      <c r="B3" s="17"/>
      <c r="C3" s="17"/>
      <c r="D3" s="17"/>
      <c r="E3" s="17"/>
    </row>
    <row r="4" customFormat="false" ht="15" hidden="false" customHeight="true" outlineLevel="0" collapsed="false">
      <c r="A4" s="18" t="s">
        <v>38</v>
      </c>
      <c r="B4" s="18"/>
      <c r="C4" s="18"/>
      <c r="D4" s="18"/>
      <c r="E4" s="18"/>
    </row>
    <row r="5" customFormat="false" ht="30" hidden="false" customHeight="true" outlineLevel="0" collapsed="false">
      <c r="A5" s="8" t="s">
        <v>39</v>
      </c>
      <c r="B5" s="19" t="s">
        <v>40</v>
      </c>
      <c r="C5" s="19" t="s">
        <v>41</v>
      </c>
      <c r="D5" s="19" t="s">
        <v>42</v>
      </c>
      <c r="E5" s="8" t="s">
        <v>43</v>
      </c>
    </row>
    <row r="6" customFormat="false" ht="19.5" hidden="false" customHeight="true" outlineLevel="0" collapsed="false">
      <c r="A6" s="20" t="s">
        <v>44</v>
      </c>
      <c r="B6" s="20"/>
      <c r="C6" s="20"/>
      <c r="D6" s="20"/>
      <c r="E6" s="20"/>
    </row>
    <row r="7" customFormat="false" ht="15" hidden="false" customHeight="false" outlineLevel="0" collapsed="false">
      <c r="A7" s="21" t="s">
        <v>45</v>
      </c>
      <c r="B7" s="22" t="n">
        <v>1150000</v>
      </c>
      <c r="C7" s="22" t="n">
        <v>1020000</v>
      </c>
      <c r="D7" s="22" t="n">
        <v>1080000</v>
      </c>
    </row>
    <row r="8" customFormat="false" ht="15" hidden="false" customHeight="false" outlineLevel="0" collapsed="false">
      <c r="A8" s="21" t="s">
        <v>46</v>
      </c>
      <c r="B8" s="22" t="n">
        <v>300000</v>
      </c>
      <c r="C8" s="22" t="n">
        <v>250000</v>
      </c>
      <c r="D8" s="22" t="n">
        <v>400000</v>
      </c>
    </row>
    <row r="9" customFormat="false" ht="15" hidden="false" customHeight="false" outlineLevel="0" collapsed="false">
      <c r="A9" s="21" t="s">
        <v>47</v>
      </c>
      <c r="B9" s="22" t="n">
        <v>2400000</v>
      </c>
      <c r="C9" s="22" t="n">
        <v>2650000</v>
      </c>
      <c r="D9" s="22" t="n">
        <v>3250000</v>
      </c>
    </row>
    <row r="10" customFormat="false" ht="15" hidden="false" customHeight="false" outlineLevel="0" collapsed="false">
      <c r="A10" s="21" t="s">
        <v>48</v>
      </c>
      <c r="B10" s="22" t="n">
        <v>3100000</v>
      </c>
      <c r="C10" s="22" t="n">
        <v>3500000</v>
      </c>
      <c r="D10" s="22" t="n">
        <v>3940000</v>
      </c>
    </row>
    <row r="11" customFormat="false" ht="15" hidden="false" customHeight="false" outlineLevel="0" collapsed="false">
      <c r="A11" s="21" t="s">
        <v>49</v>
      </c>
      <c r="B11" s="22" t="n">
        <v>350000</v>
      </c>
      <c r="C11" s="22" t="n">
        <v>380000</v>
      </c>
      <c r="D11" s="22" t="n">
        <v>420000</v>
      </c>
    </row>
    <row r="12" customFormat="false" ht="15" hidden="false" customHeight="false" outlineLevel="0" collapsed="false">
      <c r="A12" s="10" t="s">
        <v>50</v>
      </c>
      <c r="B12" s="23" t="n">
        <f aca="false">SUM(B7:B11)</f>
        <v>7300000</v>
      </c>
      <c r="C12" s="23" t="n">
        <f aca="false">SUM(C7:C11)</f>
        <v>7800000</v>
      </c>
      <c r="D12" s="23" t="n">
        <f aca="false">SUM(D7:D11)</f>
        <v>9090000</v>
      </c>
    </row>
    <row r="13" customFormat="false" ht="15" hidden="false" customHeight="false" outlineLevel="0" collapsed="false">
      <c r="A13" s="21" t="s">
        <v>51</v>
      </c>
      <c r="B13" s="22" t="n">
        <v>4800000</v>
      </c>
      <c r="C13" s="22" t="n">
        <v>5200000</v>
      </c>
      <c r="D13" s="22" t="n">
        <v>5050000</v>
      </c>
    </row>
    <row r="14" customFormat="false" ht="15" hidden="false" customHeight="false" outlineLevel="0" collapsed="false">
      <c r="A14" s="21" t="s">
        <v>52</v>
      </c>
      <c r="B14" s="22" t="n">
        <v>600000</v>
      </c>
      <c r="C14" s="22" t="n">
        <v>650000</v>
      </c>
      <c r="D14" s="22" t="n">
        <v>700000</v>
      </c>
    </row>
    <row r="15" customFormat="false" ht="15" hidden="false" customHeight="false" outlineLevel="0" collapsed="false">
      <c r="A15" s="10" t="s">
        <v>53</v>
      </c>
      <c r="B15" s="23" t="n">
        <f aca="false">B12+B13+B14</f>
        <v>12700000</v>
      </c>
      <c r="C15" s="23" t="n">
        <f aca="false">C12+C13+C14</f>
        <v>13650000</v>
      </c>
      <c r="D15" s="23" t="n">
        <f aca="false">D12+D13+D14</f>
        <v>14840000</v>
      </c>
    </row>
    <row r="16" customFormat="false" ht="19.5" hidden="false" customHeight="true" outlineLevel="0" collapsed="false">
      <c r="A16" s="20" t="s">
        <v>54</v>
      </c>
      <c r="B16" s="20"/>
      <c r="C16" s="20"/>
      <c r="D16" s="20"/>
      <c r="E16" s="20"/>
    </row>
    <row r="17" customFormat="false" ht="15" hidden="false" customHeight="false" outlineLevel="0" collapsed="false">
      <c r="A17" s="21" t="s">
        <v>55</v>
      </c>
      <c r="B17" s="22" t="n">
        <v>1900000</v>
      </c>
      <c r="C17" s="22" t="n">
        <v>2200000</v>
      </c>
      <c r="D17" s="22" t="n">
        <v>2650000</v>
      </c>
    </row>
    <row r="18" customFormat="false" ht="15" hidden="false" customHeight="false" outlineLevel="0" collapsed="false">
      <c r="A18" s="21" t="s">
        <v>56</v>
      </c>
      <c r="B18" s="22" t="n">
        <v>900000</v>
      </c>
      <c r="C18" s="22" t="n">
        <v>1100000</v>
      </c>
      <c r="D18" s="22" t="n">
        <v>1300000</v>
      </c>
    </row>
    <row r="19" customFormat="false" ht="15" hidden="false" customHeight="false" outlineLevel="0" collapsed="false">
      <c r="A19" s="21" t="s">
        <v>57</v>
      </c>
      <c r="B19" s="22" t="n">
        <v>450000</v>
      </c>
      <c r="C19" s="22" t="n">
        <v>520000</v>
      </c>
      <c r="D19" s="22" t="n">
        <v>600000</v>
      </c>
    </row>
    <row r="20" customFormat="false" ht="15" hidden="false" customHeight="false" outlineLevel="0" collapsed="false">
      <c r="A20" s="10" t="s">
        <v>58</v>
      </c>
      <c r="B20" s="23" t="n">
        <f aca="false">SUM(B17:B19)</f>
        <v>3250000</v>
      </c>
      <c r="C20" s="23" t="n">
        <f aca="false">SUM(C17:C19)</f>
        <v>3820000</v>
      </c>
      <c r="D20" s="23" t="n">
        <f aca="false">SUM(D17:D19)</f>
        <v>4550000</v>
      </c>
    </row>
    <row r="21" customFormat="false" ht="15" hidden="false" customHeight="false" outlineLevel="0" collapsed="false">
      <c r="A21" s="21" t="s">
        <v>59</v>
      </c>
      <c r="B21" s="22" t="n">
        <v>2500000</v>
      </c>
      <c r="C21" s="22" t="n">
        <v>2300000</v>
      </c>
      <c r="D21" s="22" t="n">
        <v>2100000</v>
      </c>
    </row>
    <row r="22" customFormat="false" ht="15" hidden="false" customHeight="false" outlineLevel="0" collapsed="false">
      <c r="A22" s="21" t="s">
        <v>60</v>
      </c>
      <c r="B22" s="22" t="n">
        <v>400000</v>
      </c>
      <c r="C22" s="22" t="n">
        <v>450000</v>
      </c>
      <c r="D22" s="22" t="n">
        <v>500000</v>
      </c>
    </row>
    <row r="23" customFormat="false" ht="15" hidden="false" customHeight="false" outlineLevel="0" collapsed="false">
      <c r="A23" s="10" t="s">
        <v>61</v>
      </c>
      <c r="B23" s="23" t="n">
        <f aca="false">B20+B21+B22</f>
        <v>6150000</v>
      </c>
      <c r="C23" s="23" t="n">
        <f aca="false">C20+C21+C22</f>
        <v>6570000</v>
      </c>
      <c r="D23" s="23" t="n">
        <f aca="false">D20+D21+D22</f>
        <v>7150000</v>
      </c>
    </row>
    <row r="24" customFormat="false" ht="15" hidden="false" customHeight="false" outlineLevel="0" collapsed="false">
      <c r="A24" s="21" t="s">
        <v>62</v>
      </c>
      <c r="B24" s="22" t="n">
        <v>6550000</v>
      </c>
      <c r="C24" s="22" t="n">
        <v>7080000</v>
      </c>
      <c r="D24" s="22" t="n">
        <v>7690000</v>
      </c>
      <c r="E24" s="24" t="s">
        <v>63</v>
      </c>
    </row>
    <row r="25" customFormat="false" ht="15" hidden="false" customHeight="false" outlineLevel="0" collapsed="false">
      <c r="A25" s="10" t="s">
        <v>64</v>
      </c>
      <c r="B25" s="23" t="n">
        <f aca="false">B23+B24</f>
        <v>12700000</v>
      </c>
      <c r="C25" s="23" t="n">
        <f aca="false">C23+C24</f>
        <v>13650000</v>
      </c>
      <c r="D25" s="23" t="n">
        <f aca="false">D23+D24</f>
        <v>14840000</v>
      </c>
    </row>
    <row r="26" customFormat="false" ht="15" hidden="false" customHeight="false" outlineLevel="0" collapsed="false">
      <c r="A26" s="21" t="s">
        <v>65</v>
      </c>
      <c r="B26" s="11" t="n">
        <f aca="false">ROUND(B15-B25,0)</f>
        <v>0</v>
      </c>
      <c r="C26" s="11" t="n">
        <f aca="false">ROUND(C15-C25,0)</f>
        <v>0</v>
      </c>
      <c r="D26" s="11" t="n">
        <f aca="false">ROUND(D15-D25,0)</f>
        <v>0</v>
      </c>
      <c r="E26" s="24" t="s">
        <v>66</v>
      </c>
    </row>
    <row r="27" customFormat="false" ht="19.5" hidden="false" customHeight="true" outlineLevel="0" collapsed="false">
      <c r="A27" s="20" t="s">
        <v>67</v>
      </c>
      <c r="B27" s="20"/>
      <c r="C27" s="20"/>
      <c r="D27" s="20"/>
      <c r="E27" s="20"/>
    </row>
    <row r="28" customFormat="false" ht="15" hidden="false" customHeight="false" outlineLevel="0" collapsed="false">
      <c r="A28" s="21" t="s">
        <v>68</v>
      </c>
      <c r="B28" s="22" t="n">
        <v>14200000</v>
      </c>
      <c r="C28" s="22" t="n">
        <v>16100000</v>
      </c>
      <c r="D28" s="22" t="n">
        <v>18300000</v>
      </c>
    </row>
    <row r="29" customFormat="false" ht="15" hidden="false" customHeight="false" outlineLevel="0" collapsed="false">
      <c r="A29" s="21" t="s">
        <v>69</v>
      </c>
      <c r="B29" s="22" t="n">
        <v>10500000</v>
      </c>
      <c r="C29" s="22" t="n">
        <v>11800000</v>
      </c>
      <c r="D29" s="22" t="n">
        <v>13500000</v>
      </c>
    </row>
    <row r="30" customFormat="false" ht="15" hidden="false" customHeight="false" outlineLevel="0" collapsed="false">
      <c r="A30" s="10" t="s">
        <v>70</v>
      </c>
      <c r="B30" s="23" t="n">
        <f aca="false">B28-B29</f>
        <v>3700000</v>
      </c>
      <c r="C30" s="23" t="n">
        <f aca="false">C28-C29</f>
        <v>4300000</v>
      </c>
      <c r="D30" s="23" t="n">
        <f aca="false">D28-D29</f>
        <v>4800000</v>
      </c>
    </row>
    <row r="31" customFormat="false" ht="15" hidden="false" customHeight="false" outlineLevel="0" collapsed="false">
      <c r="A31" s="21" t="s">
        <v>71</v>
      </c>
      <c r="B31" s="22" t="n">
        <v>2050000</v>
      </c>
      <c r="C31" s="22" t="n">
        <v>2300000</v>
      </c>
      <c r="D31" s="22" t="n">
        <v>2550000</v>
      </c>
      <c r="E31" s="24" t="s">
        <v>72</v>
      </c>
    </row>
    <row r="32" customFormat="false" ht="15" hidden="false" customHeight="false" outlineLevel="0" collapsed="false">
      <c r="A32" s="21" t="s">
        <v>73</v>
      </c>
      <c r="B32" s="22" t="n">
        <v>520000</v>
      </c>
      <c r="C32" s="22" t="n">
        <v>560000</v>
      </c>
      <c r="D32" s="22" t="n">
        <v>600000</v>
      </c>
    </row>
    <row r="33" customFormat="false" ht="15" hidden="false" customHeight="false" outlineLevel="0" collapsed="false">
      <c r="A33" s="10" t="s">
        <v>74</v>
      </c>
      <c r="B33" s="23" t="n">
        <f aca="false">B30-B31-B32</f>
        <v>1130000</v>
      </c>
      <c r="C33" s="23" t="n">
        <f aca="false">C30-C31-C32</f>
        <v>1440000</v>
      </c>
      <c r="D33" s="23" t="n">
        <f aca="false">D30-D31-D32</f>
        <v>1650000</v>
      </c>
    </row>
    <row r="34" customFormat="false" ht="15" hidden="false" customHeight="false" outlineLevel="0" collapsed="false">
      <c r="A34" s="21" t="s">
        <v>75</v>
      </c>
      <c r="B34" s="22" t="n">
        <v>260000</v>
      </c>
      <c r="C34" s="22" t="n">
        <v>255000</v>
      </c>
      <c r="D34" s="22" t="n">
        <v>240000</v>
      </c>
    </row>
    <row r="35" customFormat="false" ht="15" hidden="false" customHeight="false" outlineLevel="0" collapsed="false">
      <c r="A35" s="21" t="s">
        <v>76</v>
      </c>
      <c r="B35" s="22" t="n">
        <v>40000</v>
      </c>
      <c r="C35" s="22" t="n">
        <v>35000</v>
      </c>
      <c r="D35" s="22" t="n">
        <v>60000</v>
      </c>
      <c r="E35" s="24" t="s">
        <v>77</v>
      </c>
    </row>
    <row r="36" customFormat="false" ht="15" hidden="false" customHeight="false" outlineLevel="0" collapsed="false">
      <c r="A36" s="10" t="s">
        <v>78</v>
      </c>
      <c r="B36" s="23" t="n">
        <f aca="false">B33-B34+B35</f>
        <v>910000</v>
      </c>
      <c r="C36" s="23" t="n">
        <f aca="false">C33-C34+C35</f>
        <v>1220000</v>
      </c>
      <c r="D36" s="23" t="n">
        <f aca="false">D33-D34+D35</f>
        <v>1470000</v>
      </c>
    </row>
    <row r="37" customFormat="false" ht="15" hidden="false" customHeight="false" outlineLevel="0" collapsed="false">
      <c r="A37" s="21" t="s">
        <v>79</v>
      </c>
      <c r="B37" s="22" t="n">
        <v>230000</v>
      </c>
      <c r="C37" s="22" t="n">
        <v>290000</v>
      </c>
      <c r="D37" s="22" t="n">
        <v>360000</v>
      </c>
    </row>
    <row r="38" customFormat="false" ht="15" hidden="false" customHeight="false" outlineLevel="0" collapsed="false">
      <c r="A38" s="10" t="s">
        <v>25</v>
      </c>
      <c r="B38" s="23" t="n">
        <f aca="false">B36-B37</f>
        <v>680000</v>
      </c>
      <c r="C38" s="23" t="n">
        <f aca="false">C36-C37</f>
        <v>930000</v>
      </c>
      <c r="D38" s="23" t="n">
        <f aca="false">D36-D37</f>
        <v>1110000</v>
      </c>
    </row>
    <row r="39" customFormat="false" ht="19.5" hidden="false" customHeight="true" outlineLevel="0" collapsed="false">
      <c r="A39" s="20" t="s">
        <v>80</v>
      </c>
      <c r="B39" s="20"/>
      <c r="C39" s="20"/>
      <c r="D39" s="20"/>
      <c r="E39" s="20"/>
    </row>
    <row r="40" customFormat="false" ht="15" hidden="false" customHeight="false" outlineLevel="0" collapsed="false">
      <c r="A40" s="21" t="s">
        <v>81</v>
      </c>
      <c r="B40" s="22" t="n">
        <v>1100000</v>
      </c>
      <c r="C40" s="22" t="n">
        <v>1350000</v>
      </c>
      <c r="D40" s="22" t="n">
        <v>1250000</v>
      </c>
      <c r="E40" s="24" t="s">
        <v>82</v>
      </c>
    </row>
    <row r="41" customFormat="false" ht="15" hidden="false" customHeight="false" outlineLevel="0" collapsed="false">
      <c r="A41" s="21" t="s">
        <v>83</v>
      </c>
      <c r="B41" s="22" t="n">
        <v>1000000</v>
      </c>
      <c r="C41" s="22" t="n">
        <v>1000000</v>
      </c>
      <c r="D41" s="22" t="n">
        <v>1000000</v>
      </c>
      <c r="E41" s="24" t="s">
        <v>84</v>
      </c>
    </row>
    <row r="42" customFormat="false" ht="15" hidden="false" customHeight="false" outlineLevel="0" collapsed="false">
      <c r="A42" s="21" t="s">
        <v>85</v>
      </c>
      <c r="B42" s="25" t="n">
        <v>9.5</v>
      </c>
      <c r="C42" s="25" t="n">
        <v>11.2</v>
      </c>
      <c r="D42" s="25" t="n">
        <v>12.8</v>
      </c>
    </row>
    <row r="43" customFormat="false" ht="15" hidden="false" customHeight="false" outlineLevel="0" collapsed="false">
      <c r="A43" s="21" t="s">
        <v>86</v>
      </c>
      <c r="B43" s="22" t="n">
        <v>300000</v>
      </c>
      <c r="C43" s="22" t="n">
        <v>400000</v>
      </c>
      <c r="D43" s="22" t="n">
        <v>500000</v>
      </c>
    </row>
    <row r="45" customFormat="false" ht="27.75" hidden="false" customHeight="true" outlineLevel="0" collapsed="false">
      <c r="A45" s="7" t="s">
        <v>20</v>
      </c>
      <c r="B45" s="7"/>
      <c r="C45" s="7"/>
      <c r="D45" s="7"/>
      <c r="E45" s="7"/>
    </row>
  </sheetData>
  <sheetProtection sheet="true" password="9abc" formatColumns="false"/>
  <mergeCells count="9">
    <mergeCell ref="A1:E1"/>
    <mergeCell ref="A2:E2"/>
    <mergeCell ref="A3:E3"/>
    <mergeCell ref="A4:E4"/>
    <mergeCell ref="A6:E6"/>
    <mergeCell ref="A16:E16"/>
    <mergeCell ref="A27:E27"/>
    <mergeCell ref="A39:E39"/>
    <mergeCell ref="A45:E45"/>
  </mergeCells>
  <printOptions headings="false" gridLines="false" gridLinesSet="true" horizontalCentered="true" verticalCentered="false"/>
  <pageMargins left="0.75" right="0.75" top="1" bottom="1" header="0.511811023622047" footer="0.511811023622047"/>
  <pageSetup paperSize="9" scale="100" fitToWidth="1" fitToHeight="0" pageOrder="downThenOver" orientation="landscape" blackAndWhite="false" draft="false" cellComments="none" horizontalDpi="300" verticalDpi="300" copies="1"/>
  <headerFooter differentFirst="false" differentOddEven="false">
    <oddHeader/>
    <oddFooter/>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A1:H45"/>
  <sheetViews>
    <sheetView showFormulas="false" showGridLines="false" showRowColHeaders="true" showZeros="true" rightToLeft="true" tabSelected="false" showOutlineSymbols="true" defaultGridColor="true" view="normal" topLeftCell="A1" colorId="64" zoomScale="100" zoomScaleNormal="100" zoomScalePageLayoutView="100" workbookViewId="0">
      <pane xSplit="2" ySplit="5" topLeftCell="C6" activePane="bottomRight" state="frozen"/>
      <selection pane="topLeft" activeCell="A1" activeCellId="0" sqref="A1"/>
      <selection pane="topRight" activeCell="C1" activeCellId="0" sqref="C1"/>
      <selection pane="bottomLeft" activeCell="A6" activeCellId="0" sqref="A6"/>
      <selection pane="bottomRight" activeCell="A1" activeCellId="0" sqref="A1"/>
    </sheetView>
  </sheetViews>
  <sheetFormatPr defaultColWidth="8.6796875" defaultRowHeight="15" zeroHeight="false" outlineLevelRow="0" outlineLevelCol="0"/>
  <cols>
    <col collapsed="false" customWidth="true" hidden="false" outlineLevel="0" max="1" min="1" style="0" width="34"/>
    <col collapsed="false" customWidth="true" hidden="false" outlineLevel="0" max="2" min="2" style="0" width="30"/>
    <col collapsed="false" customWidth="true" hidden="false" outlineLevel="0" max="5" min="3" style="0" width="14"/>
    <col collapsed="false" customWidth="true" hidden="false" outlineLevel="0" max="6" min="6" style="0" width="13"/>
    <col collapsed="false" customWidth="true" hidden="false" outlineLevel="0" max="7" min="7" style="0" width="22"/>
    <col collapsed="false" customWidth="true" hidden="false" outlineLevel="0" max="8" min="8" style="0" width="16"/>
  </cols>
  <sheetData>
    <row r="1" customFormat="false" ht="33.75" hidden="false" customHeight="true" outlineLevel="0" collapsed="false">
      <c r="A1" s="1" t="s">
        <v>87</v>
      </c>
      <c r="B1" s="1"/>
      <c r="C1" s="1"/>
      <c r="D1" s="1"/>
      <c r="E1" s="1"/>
      <c r="F1" s="1"/>
      <c r="G1" s="1"/>
      <c r="H1" s="1"/>
    </row>
    <row r="2" customFormat="false" ht="15" hidden="false" customHeight="true" outlineLevel="0" collapsed="false">
      <c r="A2" s="2" t="s">
        <v>1</v>
      </c>
      <c r="B2" s="2"/>
      <c r="C2" s="2"/>
      <c r="D2" s="2"/>
      <c r="E2" s="2"/>
      <c r="F2" s="2"/>
      <c r="G2" s="2"/>
      <c r="H2" s="2"/>
    </row>
    <row r="3" customFormat="false" ht="30" hidden="false" customHeight="true" outlineLevel="0" collapsed="false">
      <c r="A3" s="17" t="s">
        <v>88</v>
      </c>
      <c r="B3" s="17"/>
      <c r="C3" s="17"/>
      <c r="D3" s="17"/>
      <c r="E3" s="17"/>
      <c r="F3" s="17"/>
      <c r="G3" s="17"/>
      <c r="H3" s="17"/>
    </row>
    <row r="4" customFormat="false" ht="15" hidden="false" customHeight="true" outlineLevel="0" collapsed="false">
      <c r="A4" s="18" t="s">
        <v>38</v>
      </c>
      <c r="B4" s="18"/>
      <c r="C4" s="18"/>
      <c r="D4" s="18"/>
      <c r="E4" s="18"/>
      <c r="F4" s="18"/>
      <c r="G4" s="18"/>
      <c r="H4" s="18"/>
    </row>
    <row r="5" customFormat="false" ht="30" hidden="false" customHeight="true" outlineLevel="0" collapsed="false">
      <c r="A5" s="8" t="s">
        <v>89</v>
      </c>
      <c r="B5" s="8" t="s">
        <v>90</v>
      </c>
      <c r="C5" s="9" t="str">
        <f aca="false">البيانات!B5</f>
        <v>2023</v>
      </c>
      <c r="D5" s="9" t="str">
        <f aca="false">البيانات!C5</f>
        <v>2024</v>
      </c>
      <c r="E5" s="9" t="str">
        <f aca="false">البيانات!D5</f>
        <v>2025</v>
      </c>
      <c r="F5" s="8" t="s">
        <v>91</v>
      </c>
      <c r="G5" s="8" t="s">
        <v>92</v>
      </c>
      <c r="H5" s="8" t="s">
        <v>93</v>
      </c>
    </row>
    <row r="6" customFormat="false" ht="19.5" hidden="false" customHeight="true" outlineLevel="0" collapsed="false">
      <c r="A6" s="20" t="s">
        <v>94</v>
      </c>
      <c r="B6" s="20"/>
      <c r="C6" s="20"/>
      <c r="D6" s="20"/>
      <c r="E6" s="20"/>
      <c r="F6" s="20"/>
      <c r="G6" s="20"/>
      <c r="H6" s="20"/>
    </row>
    <row r="7" customFormat="false" ht="15" hidden="false" customHeight="false" outlineLevel="0" collapsed="false">
      <c r="A7" s="10" t="s">
        <v>26</v>
      </c>
      <c r="B7" s="26" t="s">
        <v>95</v>
      </c>
      <c r="C7" s="13" t="n">
        <f aca="false">IFERROR(البيانات!B12/البيانات!B20,"")</f>
        <v>2.24615384615385</v>
      </c>
      <c r="D7" s="13" t="n">
        <f aca="false">IFERROR(البيانات!C12/البيانات!C20,"")</f>
        <v>2.04188481675393</v>
      </c>
      <c r="E7" s="13" t="n">
        <f aca="false">IFERROR(البيانات!D12/البيانات!D20,"")</f>
        <v>1.9978021978022</v>
      </c>
      <c r="F7" s="27"/>
      <c r="G7" s="12" t="str">
        <f aca="false">IF(OR(F7="",E7=""),"",IF((E7-F7)&gt;=0,"أفضل من المعيار أو مساوٍ له","أضعف من المعيار"))</f>
        <v/>
      </c>
      <c r="H7" s="12" t="str">
        <f aca="false">IF(OR(C7="",E7=""),"",IF(ABS(E7-C7)&lt;=ABS(C7)*0.02,"مستقرة",IF((E7-C7)&gt;0,"تحسّن","تراجع")))</f>
        <v>تراجع</v>
      </c>
    </row>
    <row r="8" customFormat="false" ht="23.85" hidden="false" customHeight="false" outlineLevel="0" collapsed="false">
      <c r="A8" s="10" t="s">
        <v>27</v>
      </c>
      <c r="B8" s="26" t="s">
        <v>96</v>
      </c>
      <c r="C8" s="13" t="n">
        <f aca="false">IFERROR((البيانات!B12-البيانات!B10)/البيانات!B20,"")</f>
        <v>1.29230769230769</v>
      </c>
      <c r="D8" s="13" t="n">
        <f aca="false">IFERROR((البيانات!C12-البيانات!C10)/البيانات!C20,"")</f>
        <v>1.12565445026178</v>
      </c>
      <c r="E8" s="13" t="n">
        <f aca="false">IFERROR((البيانات!D12-البيانات!D10)/البيانات!D20,"")</f>
        <v>1.13186813186813</v>
      </c>
      <c r="F8" s="27"/>
      <c r="G8" s="12" t="str">
        <f aca="false">IF(OR(F8="",E8=""),"",IF((E8-F8)&gt;=0,"أفضل من المعيار أو مساوٍ له","أضعف من المعيار"))</f>
        <v/>
      </c>
      <c r="H8" s="12" t="str">
        <f aca="false">IF(OR(C8="",E8=""),"",IF(ABS(E8-C8)&lt;=ABS(C8)*0.02,"مستقرة",IF((E8-C8)&gt;0,"تحسّن","تراجع")))</f>
        <v>تراجع</v>
      </c>
    </row>
    <row r="9" customFormat="false" ht="23.85" hidden="false" customHeight="false" outlineLevel="0" collapsed="false">
      <c r="A9" s="10" t="s">
        <v>97</v>
      </c>
      <c r="B9" s="26" t="s">
        <v>98</v>
      </c>
      <c r="C9" s="13" t="n">
        <f aca="false">IFERROR((البيانات!B7+البيانات!B8)/البيانات!B20,"")</f>
        <v>0.446153846153846</v>
      </c>
      <c r="D9" s="13" t="n">
        <f aca="false">IFERROR((البيانات!C7+البيانات!C8)/البيانات!C20,"")</f>
        <v>0.332460732984293</v>
      </c>
      <c r="E9" s="13" t="n">
        <f aca="false">IFERROR((البيانات!D7+البيانات!D8)/البيانات!D20,"")</f>
        <v>0.325274725274725</v>
      </c>
      <c r="F9" s="27"/>
      <c r="G9" s="12" t="str">
        <f aca="false">IF(OR(F9="",E9=""),"",IF((E9-F9)&gt;=0,"أفضل من المعيار أو مساوٍ له","أضعف من المعيار"))</f>
        <v/>
      </c>
      <c r="H9" s="12" t="str">
        <f aca="false">IF(OR(C9="",E9=""),"",IF(ABS(E9-C9)&lt;=ABS(C9)*0.02,"مستقرة",IF((E9-C9)&gt;0,"تحسّن","تراجع")))</f>
        <v>تراجع</v>
      </c>
    </row>
    <row r="10" customFormat="false" ht="15" hidden="false" customHeight="false" outlineLevel="0" collapsed="false">
      <c r="A10" s="10" t="s">
        <v>99</v>
      </c>
      <c r="B10" s="26" t="s">
        <v>100</v>
      </c>
      <c r="C10" s="11" t="n">
        <f aca="false">IFERROR(البيانات!B12-البيانات!B20,"")</f>
        <v>4050000</v>
      </c>
      <c r="D10" s="11" t="n">
        <f aca="false">IFERROR(البيانات!C12-البيانات!C20,"")</f>
        <v>3980000</v>
      </c>
      <c r="E10" s="11" t="n">
        <f aca="false">IFERROR(البيانات!D12-البيانات!D20,"")</f>
        <v>4540000</v>
      </c>
      <c r="F10" s="22"/>
      <c r="G10" s="12" t="str">
        <f aca="false">IF(OR(F10="",E10=""),"",IF((E10-F10)&gt;=0,"أفضل من المعيار أو مساوٍ له","أضعف من المعيار"))</f>
        <v/>
      </c>
      <c r="H10" s="12" t="str">
        <f aca="false">IF(OR(C10="",E10=""),"",IF(ABS(E10-C10)&lt;=ABS(C10)*0.02,"مستقرة",IF((E10-C10)&gt;0,"تحسّن","تراجع")))</f>
        <v>تحسّن</v>
      </c>
    </row>
    <row r="11" customFormat="false" ht="15" hidden="false" customHeight="false" outlineLevel="0" collapsed="false">
      <c r="A11" s="10" t="s">
        <v>101</v>
      </c>
      <c r="B11" s="26" t="s">
        <v>102</v>
      </c>
      <c r="C11" s="13" t="n">
        <f aca="false">IFERROR(IF(البيانات!B40="","",البيانات!B40/البيانات!B20),"")</f>
        <v>0.338461538461539</v>
      </c>
      <c r="D11" s="13" t="n">
        <f aca="false">IFERROR(IF(البيانات!C40="","",البيانات!C40/البيانات!C20),"")</f>
        <v>0.353403141361257</v>
      </c>
      <c r="E11" s="13" t="n">
        <f aca="false">IFERROR(IF(البيانات!D40="","",البيانات!D40/البيانات!D20),"")</f>
        <v>0.274725274725275</v>
      </c>
      <c r="F11" s="27"/>
      <c r="G11" s="12" t="str">
        <f aca="false">IF(OR(F11="",E11=""),"",IF((E11-F11)&gt;=0,"أفضل من المعيار أو مساوٍ له","أضعف من المعيار"))</f>
        <v/>
      </c>
      <c r="H11" s="12" t="str">
        <f aca="false">IF(OR(C11="",E11=""),"",IF(ABS(E11-C11)&lt;=ABS(C11)*0.02,"مستقرة",IF((E11-C11)&gt;0,"تحسّن","تراجع")))</f>
        <v>تراجع</v>
      </c>
    </row>
    <row r="12" customFormat="false" ht="19.5" hidden="false" customHeight="true" outlineLevel="0" collapsed="false">
      <c r="A12" s="20" t="s">
        <v>103</v>
      </c>
      <c r="B12" s="20"/>
      <c r="C12" s="20"/>
      <c r="D12" s="20"/>
      <c r="E12" s="20"/>
      <c r="F12" s="20"/>
      <c r="G12" s="20"/>
      <c r="H12" s="20"/>
    </row>
    <row r="13" customFormat="false" ht="15" hidden="false" customHeight="false" outlineLevel="0" collapsed="false">
      <c r="A13" s="10" t="s">
        <v>104</v>
      </c>
      <c r="B13" s="26" t="s">
        <v>105</v>
      </c>
      <c r="C13" s="13" t="n">
        <f aca="false">IFERROR(البيانات!B28/البيانات!B9,"")</f>
        <v>5.91666666666667</v>
      </c>
      <c r="D13" s="13" t="n">
        <f aca="false">IFERROR(البيانات!C28/البيانات!C9,"")</f>
        <v>6.07547169811321</v>
      </c>
      <c r="E13" s="13" t="n">
        <f aca="false">IFERROR(البيانات!D28/البيانات!D9,"")</f>
        <v>5.63076923076923</v>
      </c>
      <c r="F13" s="27"/>
      <c r="G13" s="12" t="str">
        <f aca="false">IF(OR(F13="",E13=""),"",IF((E13-F13)&gt;=0,"أفضل من المعيار أو مساوٍ له","أضعف من المعيار"))</f>
        <v/>
      </c>
      <c r="H13" s="12" t="str">
        <f aca="false">IF(OR(C13="",E13=""),"",IF(ABS(E13-C13)&lt;=ABS(C13)*0.02,"مستقرة",IF((E13-C13)&gt;0,"تحسّن","تراجع")))</f>
        <v>تراجع</v>
      </c>
    </row>
    <row r="14" customFormat="false" ht="15" hidden="false" customHeight="false" outlineLevel="0" collapsed="false">
      <c r="A14" s="10" t="s">
        <v>106</v>
      </c>
      <c r="B14" s="26" t="s">
        <v>107</v>
      </c>
      <c r="C14" s="14" t="n">
        <f aca="false">IFERROR(365*البيانات!B9/البيانات!B28,"")</f>
        <v>61.6901408450704</v>
      </c>
      <c r="D14" s="14" t="n">
        <f aca="false">IFERROR(365*البيانات!C9/البيانات!C28,"")</f>
        <v>60.0776397515528</v>
      </c>
      <c r="E14" s="14" t="n">
        <f aca="false">IFERROR(365*البيانات!D9/البيانات!D28,"")</f>
        <v>64.8224043715847</v>
      </c>
      <c r="F14" s="28"/>
      <c r="G14" s="12" t="str">
        <f aca="false">IF(OR(F14="",E14=""),"",IF(-(E14-F14)&gt;=0,"أفضل من المعيار أو مساوٍ له","أضعف من المعيار"))</f>
        <v/>
      </c>
      <c r="H14" s="12" t="str">
        <f aca="false">IF(OR(C14="",E14=""),"",IF(ABS(E14-C14)&lt;=ABS(C14)*0.02,"مستقرة",IF(-(E14-C14)&gt;0,"تحسّن","تراجع")))</f>
        <v>تراجع</v>
      </c>
    </row>
    <row r="15" customFormat="false" ht="15" hidden="false" customHeight="false" outlineLevel="0" collapsed="false">
      <c r="A15" s="10" t="s">
        <v>108</v>
      </c>
      <c r="B15" s="26" t="s">
        <v>109</v>
      </c>
      <c r="C15" s="13" t="n">
        <f aca="false">IFERROR(البيانات!B29/البيانات!B10,"")</f>
        <v>3.38709677419355</v>
      </c>
      <c r="D15" s="13" t="n">
        <f aca="false">IFERROR(البيانات!C29/البيانات!C10,"")</f>
        <v>3.37142857142857</v>
      </c>
      <c r="E15" s="13" t="n">
        <f aca="false">IFERROR(البيانات!D29/البيانات!D10,"")</f>
        <v>3.42639593908629</v>
      </c>
      <c r="F15" s="27"/>
      <c r="G15" s="12" t="str">
        <f aca="false">IF(OR(F15="",E15=""),"",IF((E15-F15)&gt;=0,"أفضل من المعيار أو مساوٍ له","أضعف من المعيار"))</f>
        <v/>
      </c>
      <c r="H15" s="12" t="str">
        <f aca="false">IF(OR(C15="",E15=""),"",IF(ABS(E15-C15)&lt;=ABS(C15)*0.02,"مستقرة",IF((E15-C15)&gt;0,"تحسّن","تراجع")))</f>
        <v>مستقرة</v>
      </c>
    </row>
    <row r="16" customFormat="false" ht="15" hidden="false" customHeight="false" outlineLevel="0" collapsed="false">
      <c r="A16" s="10" t="s">
        <v>110</v>
      </c>
      <c r="B16" s="26" t="s">
        <v>111</v>
      </c>
      <c r="C16" s="14" t="n">
        <f aca="false">IFERROR(365*البيانات!B10/البيانات!B29,"")</f>
        <v>107.761904761905</v>
      </c>
      <c r="D16" s="14" t="n">
        <f aca="false">IFERROR(365*البيانات!C10/البيانات!C29,"")</f>
        <v>108.262711864407</v>
      </c>
      <c r="E16" s="14" t="n">
        <f aca="false">IFERROR(365*البيانات!D10/البيانات!D29,"")</f>
        <v>106.525925925926</v>
      </c>
      <c r="F16" s="28"/>
      <c r="G16" s="12" t="str">
        <f aca="false">IF(OR(F16="",E16=""),"",IF(-(E16-F16)&gt;=0,"أفضل من المعيار أو مساوٍ له","أضعف من المعيار"))</f>
        <v/>
      </c>
      <c r="H16" s="12" t="str">
        <f aca="false">IF(OR(C16="",E16=""),"",IF(ABS(E16-C16)&lt;=ABS(C16)*0.02,"مستقرة",IF(-(E16-C16)&gt;0,"تحسّن","تراجع")))</f>
        <v>مستقرة</v>
      </c>
    </row>
    <row r="17" customFormat="false" ht="15" hidden="false" customHeight="false" outlineLevel="0" collapsed="false">
      <c r="A17" s="10" t="s">
        <v>112</v>
      </c>
      <c r="B17" s="26" t="s">
        <v>113</v>
      </c>
      <c r="C17" s="13" t="n">
        <f aca="false">IFERROR(البيانات!B29/البيانات!B17,"")</f>
        <v>5.52631578947368</v>
      </c>
      <c r="D17" s="13" t="n">
        <f aca="false">IFERROR(البيانات!C29/البيانات!C17,"")</f>
        <v>5.36363636363636</v>
      </c>
      <c r="E17" s="13" t="n">
        <f aca="false">IFERROR(البيانات!D29/البيانات!D17,"")</f>
        <v>5.09433962264151</v>
      </c>
      <c r="F17" s="27"/>
      <c r="G17" s="12"/>
      <c r="H17" s="12" t="str">
        <f aca="false">IF(OR(C17="",E17=""),"",IF(E17&gt;C17,"ارتفاع",IF(E17&lt;C17,"انخفاض","مستقرة")))</f>
        <v>انخفاض</v>
      </c>
    </row>
    <row r="18" customFormat="false" ht="15" hidden="false" customHeight="false" outlineLevel="0" collapsed="false">
      <c r="A18" s="10" t="s">
        <v>114</v>
      </c>
      <c r="B18" s="26" t="s">
        <v>115</v>
      </c>
      <c r="C18" s="14" t="n">
        <f aca="false">IFERROR(365*البيانات!B17/البيانات!B29,"")</f>
        <v>66.0476190476191</v>
      </c>
      <c r="D18" s="14" t="n">
        <f aca="false">IFERROR(365*البيانات!C17/البيانات!C29,"")</f>
        <v>68.0508474576271</v>
      </c>
      <c r="E18" s="14" t="n">
        <f aca="false">IFERROR(365*البيانات!D17/البيانات!D29,"")</f>
        <v>71.6481481481482</v>
      </c>
      <c r="F18" s="28"/>
      <c r="G18" s="12"/>
      <c r="H18" s="12" t="str">
        <f aca="false">IF(OR(C18="",E18=""),"",IF(E18&gt;C18,"ارتفاع",IF(E18&lt;C18,"انخفاض","مستقرة")))</f>
        <v>ارتفاع</v>
      </c>
    </row>
    <row r="19" customFormat="false" ht="15" hidden="false" customHeight="false" outlineLevel="0" collapsed="false">
      <c r="A19" s="10" t="s">
        <v>28</v>
      </c>
      <c r="B19" s="26" t="s">
        <v>116</v>
      </c>
      <c r="C19" s="14" t="n">
        <f aca="false">IFERROR(365*البيانات!B9/البيانات!B28+365*البيانات!B10/البيانات!B29-365*البيانات!B17/البيانات!B29,"")</f>
        <v>103.404426559356</v>
      </c>
      <c r="D19" s="14" t="n">
        <f aca="false">IFERROR(365*البيانات!C9/البيانات!C28+365*البيانات!C10/البيانات!C29-365*البيانات!C17/البيانات!C29,"")</f>
        <v>100.289504158332</v>
      </c>
      <c r="E19" s="14" t="n">
        <f aca="false">IFERROR(365*البيانات!D9/البيانات!D28+365*البيانات!D10/البيانات!D29-365*البيانات!D17/البيانات!D29,"")</f>
        <v>99.7001821493625</v>
      </c>
      <c r="F19" s="28"/>
      <c r="G19" s="12" t="str">
        <f aca="false">IF(OR(F19="",E19=""),"",IF(-(E19-F19)&gt;=0,"أفضل من المعيار أو مساوٍ له","أضعف من المعيار"))</f>
        <v/>
      </c>
      <c r="H19" s="12" t="str">
        <f aca="false">IF(OR(C19="",E19=""),"",IF(ABS(E19-C19)&lt;=ABS(C19)*0.02,"مستقرة",IF(-(E19-C19)&gt;0,"تحسّن","تراجع")))</f>
        <v>تحسّن</v>
      </c>
    </row>
    <row r="20" customFormat="false" ht="15" hidden="false" customHeight="false" outlineLevel="0" collapsed="false">
      <c r="A20" s="10" t="s">
        <v>117</v>
      </c>
      <c r="B20" s="26" t="s">
        <v>118</v>
      </c>
      <c r="C20" s="13" t="n">
        <f aca="false">IFERROR(البيانات!B28/البيانات!B15,"")</f>
        <v>1.11811023622047</v>
      </c>
      <c r="D20" s="13" t="n">
        <f aca="false">IFERROR(البيانات!C28/البيانات!C15,"")</f>
        <v>1.17948717948718</v>
      </c>
      <c r="E20" s="13" t="n">
        <f aca="false">IFERROR(البيانات!D28/البيانات!D15,"")</f>
        <v>1.23315363881402</v>
      </c>
      <c r="F20" s="27"/>
      <c r="G20" s="12" t="str">
        <f aca="false">IF(OR(F20="",E20=""),"",IF((E20-F20)&gt;=0,"أفضل من المعيار أو مساوٍ له","أضعف من المعيار"))</f>
        <v/>
      </c>
      <c r="H20" s="12" t="str">
        <f aca="false">IF(OR(C20="",E20=""),"",IF(ABS(E20-C20)&lt;=ABS(C20)*0.02,"مستقرة",IF((E20-C20)&gt;0,"تحسّن","تراجع")))</f>
        <v>تحسّن</v>
      </c>
    </row>
    <row r="21" customFormat="false" ht="15" hidden="false" customHeight="false" outlineLevel="0" collapsed="false">
      <c r="A21" s="10" t="s">
        <v>119</v>
      </c>
      <c r="B21" s="26" t="s">
        <v>120</v>
      </c>
      <c r="C21" s="13" t="n">
        <f aca="false">IFERROR(البيانات!B28/البيانات!B13,"")</f>
        <v>2.95833333333333</v>
      </c>
      <c r="D21" s="13" t="n">
        <f aca="false">IFERROR(البيانات!C28/البيانات!C13,"")</f>
        <v>3.09615384615385</v>
      </c>
      <c r="E21" s="13" t="n">
        <f aca="false">IFERROR(البيانات!D28/البيانات!D13,"")</f>
        <v>3.62376237623762</v>
      </c>
      <c r="F21" s="27"/>
      <c r="G21" s="12" t="str">
        <f aca="false">IF(OR(F21="",E21=""),"",IF((E21-F21)&gt;=0,"أفضل من المعيار أو مساوٍ له","أضعف من المعيار"))</f>
        <v/>
      </c>
      <c r="H21" s="12" t="str">
        <f aca="false">IF(OR(C21="",E21=""),"",IF(ABS(E21-C21)&lt;=ABS(C21)*0.02,"مستقرة",IF((E21-C21)&gt;0,"تحسّن","تراجع")))</f>
        <v>تحسّن</v>
      </c>
    </row>
    <row r="22" customFormat="false" ht="19.5" hidden="false" customHeight="true" outlineLevel="0" collapsed="false">
      <c r="A22" s="20" t="s">
        <v>121</v>
      </c>
      <c r="B22" s="20"/>
      <c r="C22" s="20"/>
      <c r="D22" s="20"/>
      <c r="E22" s="20"/>
      <c r="F22" s="20"/>
      <c r="G22" s="20"/>
      <c r="H22" s="20"/>
    </row>
    <row r="23" customFormat="false" ht="15" hidden="false" customHeight="false" outlineLevel="0" collapsed="false">
      <c r="A23" s="10" t="s">
        <v>29</v>
      </c>
      <c r="B23" s="26" t="s">
        <v>122</v>
      </c>
      <c r="C23" s="15" t="n">
        <f aca="false">IFERROR(البيانات!B23/البيانات!B15,"")</f>
        <v>0.484251968503937</v>
      </c>
      <c r="D23" s="15" t="n">
        <f aca="false">IFERROR(البيانات!C23/البيانات!C15,"")</f>
        <v>0.481318681318681</v>
      </c>
      <c r="E23" s="15" t="n">
        <f aca="false">IFERROR(البيانات!D23/البيانات!D15,"")</f>
        <v>0.481805929919137</v>
      </c>
      <c r="F23" s="29"/>
      <c r="G23" s="12" t="str">
        <f aca="false">IF(OR(F23="",E23=""),"",IF(-(E23-F23)&gt;=0,"أفضل من المعيار أو مساوٍ له","أضعف من المعيار"))</f>
        <v/>
      </c>
      <c r="H23" s="12" t="str">
        <f aca="false">IF(OR(C23="",E23=""),"",IF(ABS(E23-C23)&lt;=ABS(C23)*0.02,"مستقرة",IF(-(E23-C23)&gt;0,"تحسّن","تراجع")))</f>
        <v>مستقرة</v>
      </c>
    </row>
    <row r="24" customFormat="false" ht="15" hidden="false" customHeight="false" outlineLevel="0" collapsed="false">
      <c r="A24" s="10" t="s">
        <v>123</v>
      </c>
      <c r="B24" s="26" t="s">
        <v>124</v>
      </c>
      <c r="C24" s="13" t="n">
        <f aca="false">IFERROR(البيانات!B23/البيانات!B24,"")</f>
        <v>0.938931297709924</v>
      </c>
      <c r="D24" s="13" t="n">
        <f aca="false">IFERROR(البيانات!C23/البيانات!C24,"")</f>
        <v>0.927966101694915</v>
      </c>
      <c r="E24" s="13" t="n">
        <f aca="false">IFERROR(البيانات!D23/البيانات!D24,"")</f>
        <v>0.929778933680104</v>
      </c>
      <c r="F24" s="27"/>
      <c r="G24" s="12" t="str">
        <f aca="false">IF(OR(F24="",E24=""),"",IF(-(E24-F24)&gt;=0,"أفضل من المعيار أو مساوٍ له","أضعف من المعيار"))</f>
        <v/>
      </c>
      <c r="H24" s="12" t="str">
        <f aca="false">IF(OR(C24="",E24=""),"",IF(ABS(E24-C24)&lt;=ABS(C24)*0.02,"مستقرة",IF(-(E24-C24)&gt;0,"تحسّن","تراجع")))</f>
        <v>مستقرة</v>
      </c>
    </row>
    <row r="25" customFormat="false" ht="15" hidden="false" customHeight="false" outlineLevel="0" collapsed="false">
      <c r="A25" s="10" t="s">
        <v>125</v>
      </c>
      <c r="B25" s="26" t="s">
        <v>126</v>
      </c>
      <c r="C25" s="13" t="n">
        <f aca="false">IFERROR((البيانات!B18+البيانات!B21)/البيانات!B24,"")</f>
        <v>0.519083969465649</v>
      </c>
      <c r="D25" s="13" t="n">
        <f aca="false">IFERROR((البيانات!C18+البيانات!C21)/البيانات!C24,"")</f>
        <v>0.480225988700565</v>
      </c>
      <c r="E25" s="13" t="n">
        <f aca="false">IFERROR((البيانات!D18+البيانات!D21)/البيانات!D24,"")</f>
        <v>0.442132639791938</v>
      </c>
      <c r="F25" s="27"/>
      <c r="G25" s="12" t="str">
        <f aca="false">IF(OR(F25="",E25=""),"",IF(-(E25-F25)&gt;=0,"أفضل من المعيار أو مساوٍ له","أضعف من المعيار"))</f>
        <v/>
      </c>
      <c r="H25" s="12" t="str">
        <f aca="false">IF(OR(C25="",E25=""),"",IF(ABS(E25-C25)&lt;=ABS(C25)*0.02,"مستقرة",IF(-(E25-C25)&gt;0,"تحسّن","تراجع")))</f>
        <v>تحسّن</v>
      </c>
    </row>
    <row r="26" customFormat="false" ht="15" hidden="false" customHeight="false" outlineLevel="0" collapsed="false">
      <c r="A26" s="10" t="s">
        <v>30</v>
      </c>
      <c r="B26" s="26" t="s">
        <v>127</v>
      </c>
      <c r="C26" s="13" t="n">
        <f aca="false">IFERROR(البيانات!B33/البيانات!B34,"")</f>
        <v>4.34615384615385</v>
      </c>
      <c r="D26" s="13" t="n">
        <f aca="false">IFERROR(البيانات!C33/البيانات!C34,"")</f>
        <v>5.64705882352941</v>
      </c>
      <c r="E26" s="13" t="n">
        <f aca="false">IFERROR(البيانات!D33/البيانات!D34,"")</f>
        <v>6.875</v>
      </c>
      <c r="F26" s="27"/>
      <c r="G26" s="12" t="str">
        <f aca="false">IF(OR(F26="",E26=""),"",IF((E26-F26)&gt;=0,"أفضل من المعيار أو مساوٍ له","أضعف من المعيار"))</f>
        <v/>
      </c>
      <c r="H26" s="12" t="str">
        <f aca="false">IF(OR(C26="",E26=""),"",IF(ABS(E26-C26)&lt;=ABS(C26)*0.02,"مستقرة",IF((E26-C26)&gt;0,"تحسّن","تراجع")))</f>
        <v>تحسّن</v>
      </c>
    </row>
    <row r="27" customFormat="false" ht="15" hidden="false" customHeight="false" outlineLevel="0" collapsed="false">
      <c r="A27" s="10" t="s">
        <v>128</v>
      </c>
      <c r="B27" s="26" t="s">
        <v>129</v>
      </c>
      <c r="C27" s="13" t="n">
        <f aca="false">IFERROR(البيانات!B15/البيانات!B24,"")</f>
        <v>1.93893129770992</v>
      </c>
      <c r="D27" s="13" t="n">
        <f aca="false">IFERROR(البيانات!C15/البيانات!C24,"")</f>
        <v>1.92796610169492</v>
      </c>
      <c r="E27" s="13" t="n">
        <f aca="false">IFERROR(البيانات!D15/البيانات!D24,"")</f>
        <v>1.9297789336801</v>
      </c>
      <c r="F27" s="27"/>
      <c r="G27" s="12"/>
      <c r="H27" s="12" t="str">
        <f aca="false">IF(OR(C27="",E27=""),"",IF(E27&gt;C27,"ارتفاع",IF(E27&lt;C27,"انخفاض","مستقرة")))</f>
        <v>انخفاض</v>
      </c>
    </row>
    <row r="28" customFormat="false" ht="19.5" hidden="false" customHeight="true" outlineLevel="0" collapsed="false">
      <c r="A28" s="20" t="s">
        <v>130</v>
      </c>
      <c r="B28" s="20"/>
      <c r="C28" s="20"/>
      <c r="D28" s="20"/>
      <c r="E28" s="20"/>
      <c r="F28" s="20"/>
      <c r="G28" s="20"/>
      <c r="H28" s="20"/>
    </row>
    <row r="29" customFormat="false" ht="15" hidden="false" customHeight="false" outlineLevel="0" collapsed="false">
      <c r="A29" s="10" t="s">
        <v>131</v>
      </c>
      <c r="B29" s="26" t="s">
        <v>132</v>
      </c>
      <c r="C29" s="15" t="n">
        <f aca="false">IFERROR(البيانات!B30/البيانات!B28,"")</f>
        <v>0.26056338028169</v>
      </c>
      <c r="D29" s="15" t="n">
        <f aca="false">IFERROR(البيانات!C30/البيانات!C28,"")</f>
        <v>0.267080745341615</v>
      </c>
      <c r="E29" s="15" t="n">
        <f aca="false">IFERROR(البيانات!D30/البيانات!D28,"")</f>
        <v>0.262295081967213</v>
      </c>
      <c r="F29" s="29"/>
      <c r="G29" s="12" t="str">
        <f aca="false">IF(OR(F29="",E29=""),"",IF((E29-F29)&gt;=0,"أفضل من المعيار أو مساوٍ له","أضعف من المعيار"))</f>
        <v/>
      </c>
      <c r="H29" s="12" t="str">
        <f aca="false">IF(OR(C29="",E29=""),"",IF(ABS(E29-C29)&lt;=ABS(C29)*0.02,"مستقرة",IF((E29-C29)&gt;0,"تحسّن","تراجع")))</f>
        <v>مستقرة</v>
      </c>
    </row>
    <row r="30" customFormat="false" ht="23.85" hidden="false" customHeight="false" outlineLevel="0" collapsed="false">
      <c r="A30" s="10" t="s">
        <v>133</v>
      </c>
      <c r="B30" s="26" t="s">
        <v>134</v>
      </c>
      <c r="C30" s="15" t="n">
        <f aca="false">IFERROR((البيانات!B33+البيانات!B32)/البيانات!B28,"")</f>
        <v>0.116197183098592</v>
      </c>
      <c r="D30" s="15" t="n">
        <f aca="false">IFERROR((البيانات!C33+البيانات!C32)/البيانات!C28,"")</f>
        <v>0.124223602484472</v>
      </c>
      <c r="E30" s="15" t="n">
        <f aca="false">IFERROR((البيانات!D33+البيانات!D32)/البيانات!D28,"")</f>
        <v>0.122950819672131</v>
      </c>
      <c r="F30" s="29"/>
      <c r="G30" s="12" t="str">
        <f aca="false">IF(OR(F30="",E30=""),"",IF((E30-F30)&gt;=0,"أفضل من المعيار أو مساوٍ له","أضعف من المعيار"))</f>
        <v/>
      </c>
      <c r="H30" s="12" t="str">
        <f aca="false">IF(OR(C30="",E30=""),"",IF(ABS(E30-C30)&lt;=ABS(C30)*0.02,"مستقرة",IF((E30-C30)&gt;0,"تحسّن","تراجع")))</f>
        <v>تحسّن</v>
      </c>
    </row>
    <row r="31" customFormat="false" ht="15" hidden="false" customHeight="false" outlineLevel="0" collapsed="false">
      <c r="A31" s="10" t="s">
        <v>135</v>
      </c>
      <c r="B31" s="26" t="s">
        <v>136</v>
      </c>
      <c r="C31" s="15" t="n">
        <f aca="false">IFERROR(البيانات!B33/البيانات!B28,"")</f>
        <v>0.0795774647887324</v>
      </c>
      <c r="D31" s="15" t="n">
        <f aca="false">IFERROR(البيانات!C33/البيانات!C28,"")</f>
        <v>0.0894409937888199</v>
      </c>
      <c r="E31" s="15" t="n">
        <f aca="false">IFERROR(البيانات!D33/البيانات!D28,"")</f>
        <v>0.0901639344262295</v>
      </c>
      <c r="F31" s="29"/>
      <c r="G31" s="12" t="str">
        <f aca="false">IF(OR(F31="",E31=""),"",IF((E31-F31)&gt;=0,"أفضل من المعيار أو مساوٍ له","أضعف من المعيار"))</f>
        <v/>
      </c>
      <c r="H31" s="12" t="str">
        <f aca="false">IF(OR(C31="",E31=""),"",IF(ABS(E31-C31)&lt;=ABS(C31)*0.02,"مستقرة",IF((E31-C31)&gt;0,"تحسّن","تراجع")))</f>
        <v>تحسّن</v>
      </c>
    </row>
    <row r="32" customFormat="false" ht="15" hidden="false" customHeight="false" outlineLevel="0" collapsed="false">
      <c r="A32" s="10" t="s">
        <v>31</v>
      </c>
      <c r="B32" s="26" t="s">
        <v>137</v>
      </c>
      <c r="C32" s="15" t="n">
        <f aca="false">IFERROR(البيانات!B38/البيانات!B28,"")</f>
        <v>0.047887323943662</v>
      </c>
      <c r="D32" s="15" t="n">
        <f aca="false">IFERROR(البيانات!C38/البيانات!C28,"")</f>
        <v>0.0577639751552795</v>
      </c>
      <c r="E32" s="15" t="n">
        <f aca="false">IFERROR(البيانات!D38/البيانات!D28,"")</f>
        <v>0.060655737704918</v>
      </c>
      <c r="F32" s="29"/>
      <c r="G32" s="12" t="str">
        <f aca="false">IF(OR(F32="",E32=""),"",IF((E32-F32)&gt;=0,"أفضل من المعيار أو مساوٍ له","أضعف من المعيار"))</f>
        <v/>
      </c>
      <c r="H32" s="12" t="str">
        <f aca="false">IF(OR(C32="",E32=""),"",IF(ABS(E32-C32)&lt;=ABS(C32)*0.02,"مستقرة",IF((E32-C32)&gt;0,"تحسّن","تراجع")))</f>
        <v>تحسّن</v>
      </c>
    </row>
    <row r="33" customFormat="false" ht="15" hidden="false" customHeight="false" outlineLevel="0" collapsed="false">
      <c r="A33" s="10" t="s">
        <v>32</v>
      </c>
      <c r="B33" s="26" t="s">
        <v>138</v>
      </c>
      <c r="C33" s="15" t="n">
        <f aca="false">IFERROR(البيانات!B38/البيانات!B15,"")</f>
        <v>0.0535433070866142</v>
      </c>
      <c r="D33" s="15" t="n">
        <f aca="false">IFERROR(البيانات!C38/البيانات!C15,"")</f>
        <v>0.0681318681318681</v>
      </c>
      <c r="E33" s="15" t="n">
        <f aca="false">IFERROR(البيانات!D38/البيانات!D15,"")</f>
        <v>0.0747978436657682</v>
      </c>
      <c r="F33" s="29"/>
      <c r="G33" s="12" t="str">
        <f aca="false">IF(OR(F33="",E33=""),"",IF((E33-F33)&gt;=0,"أفضل من المعيار أو مساوٍ له","أضعف من المعيار"))</f>
        <v/>
      </c>
      <c r="H33" s="12" t="str">
        <f aca="false">IF(OR(C33="",E33=""),"",IF(ABS(E33-C33)&lt;=ABS(C33)*0.02,"مستقرة",IF((E33-C33)&gt;0,"تحسّن","تراجع")))</f>
        <v>تحسّن</v>
      </c>
    </row>
    <row r="34" customFormat="false" ht="15" hidden="false" customHeight="false" outlineLevel="0" collapsed="false">
      <c r="A34" s="10" t="s">
        <v>33</v>
      </c>
      <c r="B34" s="26" t="s">
        <v>139</v>
      </c>
      <c r="C34" s="15" t="n">
        <f aca="false">IFERROR(البيانات!B38/البيانات!B24,"")</f>
        <v>0.10381679389313</v>
      </c>
      <c r="D34" s="15" t="n">
        <f aca="false">IFERROR(البيانات!C38/البيانات!C24,"")</f>
        <v>0.13135593220339</v>
      </c>
      <c r="E34" s="15" t="n">
        <f aca="false">IFERROR(البيانات!D38/البيانات!D24,"")</f>
        <v>0.144343302990897</v>
      </c>
      <c r="F34" s="29"/>
      <c r="G34" s="12" t="str">
        <f aca="false">IF(OR(F34="",E34=""),"",IF((E34-F34)&gt;=0,"أفضل من المعيار أو مساوٍ له","أضعف من المعيار"))</f>
        <v/>
      </c>
      <c r="H34" s="12" t="str">
        <f aca="false">IF(OR(C34="",E34=""),"",IF(ABS(E34-C34)&lt;=ABS(C34)*0.02,"مستقرة",IF((E34-C34)&gt;0,"تحسّن","تراجع")))</f>
        <v>تحسّن</v>
      </c>
    </row>
    <row r="35" customFormat="false" ht="23.85" hidden="false" customHeight="false" outlineLevel="0" collapsed="false">
      <c r="A35" s="10" t="s">
        <v>140</v>
      </c>
      <c r="B35" s="26" t="s">
        <v>141</v>
      </c>
      <c r="C35" s="15" t="n">
        <f aca="false">IFERROR(البيانات!B33/(البيانات!B15-البيانات!B20),"")</f>
        <v>0.11957671957672</v>
      </c>
      <c r="D35" s="15" t="n">
        <f aca="false">IFERROR(البيانات!C33/(البيانات!C15-البيانات!C20),"")</f>
        <v>0.146490335707019</v>
      </c>
      <c r="E35" s="15" t="n">
        <f aca="false">IFERROR(البيانات!D33/(البيانات!D15-البيانات!D20),"")</f>
        <v>0.160349854227405</v>
      </c>
      <c r="F35" s="29"/>
      <c r="G35" s="12" t="str">
        <f aca="false">IF(OR(F35="",E35=""),"",IF((E35-F35)&gt;=0,"أفضل من المعيار أو مساوٍ له","أضعف من المعيار"))</f>
        <v/>
      </c>
      <c r="H35" s="12" t="str">
        <f aca="false">IF(OR(C35="",E35=""),"",IF(ABS(E35-C35)&lt;=ABS(C35)*0.02,"مستقرة",IF((E35-C35)&gt;0,"تحسّن","تراجع")))</f>
        <v>تحسّن</v>
      </c>
    </row>
    <row r="36" customFormat="false" ht="19.5" hidden="false" customHeight="true" outlineLevel="0" collapsed="false">
      <c r="A36" s="20" t="s">
        <v>142</v>
      </c>
      <c r="B36" s="20"/>
      <c r="C36" s="20"/>
      <c r="D36" s="20"/>
      <c r="E36" s="20"/>
      <c r="F36" s="20"/>
      <c r="G36" s="20"/>
      <c r="H36" s="20"/>
    </row>
    <row r="37" customFormat="false" ht="15" hidden="false" customHeight="false" outlineLevel="0" collapsed="false">
      <c r="A37" s="10" t="s">
        <v>143</v>
      </c>
      <c r="B37" s="26" t="s">
        <v>144</v>
      </c>
      <c r="C37" s="30" t="n">
        <f aca="false">IFERROR(IF(البيانات!B41="","",البيانات!B38/البيانات!B41),"")</f>
        <v>0.68</v>
      </c>
      <c r="D37" s="30" t="n">
        <f aca="false">IFERROR(IF(البيانات!C41="","",البيانات!C38/البيانات!C41),"")</f>
        <v>0.93</v>
      </c>
      <c r="E37" s="30" t="n">
        <f aca="false">IFERROR(IF(البيانات!D41="","",البيانات!D38/البيانات!D41),"")</f>
        <v>1.11</v>
      </c>
      <c r="F37" s="25"/>
      <c r="G37" s="12" t="str">
        <f aca="false">IF(OR(F37="",E37=""),"",IF((E37-F37)&gt;=0,"أفضل من المعيار أو مساوٍ له","أضعف من المعيار"))</f>
        <v/>
      </c>
      <c r="H37" s="12" t="str">
        <f aca="false">IF(OR(C37="",E37=""),"",IF(ABS(E37-C37)&lt;=ABS(C37)*0.02,"مستقرة",IF((E37-C37)&gt;0,"تحسّن","تراجع")))</f>
        <v>تحسّن</v>
      </c>
    </row>
    <row r="38" customFormat="false" ht="15" hidden="false" customHeight="false" outlineLevel="0" collapsed="false">
      <c r="A38" s="10" t="s">
        <v>145</v>
      </c>
      <c r="B38" s="26" t="s">
        <v>146</v>
      </c>
      <c r="C38" s="13" t="n">
        <f aca="false">IFERROR(IF(البيانات!B42="","",البيانات!B42/(البيانات!B38/البيانات!B41)),"")</f>
        <v>13.9705882352941</v>
      </c>
      <c r="D38" s="13" t="n">
        <f aca="false">IFERROR(IF(البيانات!C42="","",البيانات!C42/(البيانات!C38/البيانات!C41)),"")</f>
        <v>12.0430107526882</v>
      </c>
      <c r="E38" s="13" t="n">
        <f aca="false">IFERROR(IF(البيانات!D42="","",البيانات!D42/(البيانات!D38/البيانات!D41)),"")</f>
        <v>11.5315315315315</v>
      </c>
      <c r="F38" s="27"/>
      <c r="G38" s="12"/>
      <c r="H38" s="12" t="str">
        <f aca="false">IF(OR(C38="",E38=""),"",IF(E38&gt;C38,"ارتفاع",IF(E38&lt;C38,"انخفاض","مستقرة")))</f>
        <v>انخفاض</v>
      </c>
    </row>
    <row r="39" customFormat="false" ht="15" hidden="false" customHeight="false" outlineLevel="0" collapsed="false">
      <c r="A39" s="10" t="s">
        <v>147</v>
      </c>
      <c r="B39" s="26" t="s">
        <v>148</v>
      </c>
      <c r="C39" s="30" t="n">
        <f aca="false">IFERROR(IF(البيانات!B41="","",البيانات!B24/البيانات!B41),"")</f>
        <v>6.55</v>
      </c>
      <c r="D39" s="30" t="n">
        <f aca="false">IFERROR(IF(البيانات!C41="","",البيانات!C24/البيانات!C41),"")</f>
        <v>7.08</v>
      </c>
      <c r="E39" s="30" t="n">
        <f aca="false">IFERROR(IF(البيانات!D41="","",البيانات!D24/البيانات!D41),"")</f>
        <v>7.69</v>
      </c>
      <c r="F39" s="25"/>
      <c r="G39" s="12" t="str">
        <f aca="false">IF(OR(F39="",E39=""),"",IF((E39-F39)&gt;=0,"أفضل من المعيار أو مساوٍ له","أضعف من المعيار"))</f>
        <v/>
      </c>
      <c r="H39" s="12" t="str">
        <f aca="false">IF(OR(C39="",E39=""),"",IF(ABS(E39-C39)&lt;=ABS(C39)*0.02,"مستقرة",IF((E39-C39)&gt;0,"تحسّن","تراجع")))</f>
        <v>تحسّن</v>
      </c>
    </row>
    <row r="40" customFormat="false" ht="15" hidden="false" customHeight="false" outlineLevel="0" collapsed="false">
      <c r="A40" s="10" t="s">
        <v>149</v>
      </c>
      <c r="B40" s="26" t="s">
        <v>150</v>
      </c>
      <c r="C40" s="13" t="n">
        <f aca="false">IFERROR(IF(البيانات!B42="","",البيانات!B42/(البيانات!B24/البيانات!B41)),"")</f>
        <v>1.45038167938931</v>
      </c>
      <c r="D40" s="13" t="n">
        <f aca="false">IFERROR(IF(البيانات!C42="","",البيانات!C42/(البيانات!C24/البيانات!C41)),"")</f>
        <v>1.5819209039548</v>
      </c>
      <c r="E40" s="13" t="n">
        <f aca="false">IFERROR(IF(البيانات!D42="","",البيانات!D42/(البيانات!D24/البيانات!D41)),"")</f>
        <v>1.66449934980494</v>
      </c>
      <c r="F40" s="27"/>
      <c r="G40" s="12"/>
      <c r="H40" s="12" t="str">
        <f aca="false">IF(OR(C40="",E40=""),"",IF(E40&gt;C40,"ارتفاع",IF(E40&lt;C40,"انخفاض","مستقرة")))</f>
        <v>ارتفاع</v>
      </c>
    </row>
    <row r="41" customFormat="false" ht="15" hidden="false" customHeight="false" outlineLevel="0" collapsed="false">
      <c r="A41" s="10" t="s">
        <v>151</v>
      </c>
      <c r="B41" s="26" t="s">
        <v>152</v>
      </c>
      <c r="C41" s="30" t="n">
        <f aca="false">IFERROR(IF(البيانات!B41="","",البيانات!B43/البيانات!B41),"")</f>
        <v>0.3</v>
      </c>
      <c r="D41" s="30" t="n">
        <f aca="false">IFERROR(IF(البيانات!C41="","",البيانات!C43/البيانات!C41),"")</f>
        <v>0.4</v>
      </c>
      <c r="E41" s="30" t="n">
        <f aca="false">IFERROR(IF(البيانات!D41="","",البيانات!D43/البيانات!D41),"")</f>
        <v>0.5</v>
      </c>
      <c r="F41" s="25"/>
      <c r="G41" s="12"/>
      <c r="H41" s="12" t="str">
        <f aca="false">IF(OR(C41="",E41=""),"",IF(E41&gt;C41,"ارتفاع",IF(E41&lt;C41,"انخفاض","مستقرة")))</f>
        <v>ارتفاع</v>
      </c>
    </row>
    <row r="42" customFormat="false" ht="15" hidden="false" customHeight="false" outlineLevel="0" collapsed="false">
      <c r="A42" s="10" t="s">
        <v>153</v>
      </c>
      <c r="B42" s="26" t="s">
        <v>154</v>
      </c>
      <c r="C42" s="15" t="n">
        <f aca="false">IFERROR(البيانات!B43/البيانات!B38,"")</f>
        <v>0.441176470588235</v>
      </c>
      <c r="D42" s="15" t="n">
        <f aca="false">IFERROR(البيانات!C43/البيانات!C38,"")</f>
        <v>0.43010752688172</v>
      </c>
      <c r="E42" s="15" t="n">
        <f aca="false">IFERROR(البيانات!D43/البيانات!D38,"")</f>
        <v>0.45045045045045</v>
      </c>
      <c r="F42" s="29"/>
      <c r="G42" s="12"/>
      <c r="H42" s="12" t="str">
        <f aca="false">IF(OR(C42="",E42=""),"",IF(E42&gt;C42,"ارتفاع",IF(E42&lt;C42,"انخفاض","مستقرة")))</f>
        <v>ارتفاع</v>
      </c>
    </row>
    <row r="43" customFormat="false" ht="15" hidden="false" customHeight="false" outlineLevel="0" collapsed="false">
      <c r="A43" s="10" t="s">
        <v>155</v>
      </c>
      <c r="B43" s="26" t="s">
        <v>156</v>
      </c>
      <c r="C43" s="15" t="n">
        <f aca="false">IFERROR(IF(البيانات!B42="","",(البيانات!B43/البيانات!B41)/البيانات!B42),"")</f>
        <v>0.0315789473684211</v>
      </c>
      <c r="D43" s="15" t="n">
        <f aca="false">IFERROR(IF(البيانات!C42="","",(البيانات!C43/البيانات!C41)/البيانات!C42),"")</f>
        <v>0.0357142857142857</v>
      </c>
      <c r="E43" s="15" t="n">
        <f aca="false">IFERROR(IF(البيانات!D42="","",(البيانات!D43/البيانات!D41)/البيانات!D42),"")</f>
        <v>0.0390625</v>
      </c>
      <c r="F43" s="29"/>
      <c r="G43" s="12" t="str">
        <f aca="false">IF(OR(F43="",E43=""),"",IF((E43-F43)&gt;=0,"أفضل من المعيار أو مساوٍ له","أضعف من المعيار"))</f>
        <v/>
      </c>
      <c r="H43" s="12" t="str">
        <f aca="false">IF(OR(C43="",E43=""),"",IF(ABS(E43-C43)&lt;=ABS(C43)*0.02,"مستقرة",IF((E43-C43)&gt;0,"تحسّن","تراجع")))</f>
        <v>تحسّن</v>
      </c>
    </row>
    <row r="45" customFormat="false" ht="27.75" hidden="false" customHeight="true" outlineLevel="0" collapsed="false">
      <c r="A45" s="7" t="s">
        <v>20</v>
      </c>
      <c r="B45" s="7"/>
      <c r="C45" s="7"/>
      <c r="D45" s="7"/>
      <c r="E45" s="7"/>
      <c r="F45" s="7"/>
      <c r="G45" s="7"/>
      <c r="H45" s="7"/>
    </row>
  </sheetData>
  <sheetProtection sheet="true" password="9abc" formatColumns="false"/>
  <mergeCells count="10">
    <mergeCell ref="A1:H1"/>
    <mergeCell ref="A2:H2"/>
    <mergeCell ref="A3:H3"/>
    <mergeCell ref="A4:H4"/>
    <mergeCell ref="A6:H6"/>
    <mergeCell ref="A12:H12"/>
    <mergeCell ref="A22:H22"/>
    <mergeCell ref="A28:H28"/>
    <mergeCell ref="A36:H36"/>
    <mergeCell ref="A45:H45"/>
  </mergeCells>
  <printOptions headings="false" gridLines="false" gridLinesSet="true" horizontalCentered="true" verticalCentered="false"/>
  <pageMargins left="0.75" right="0.75" top="1" bottom="1" header="0.511811023622047" footer="0.511811023622047"/>
  <pageSetup paperSize="9" scale="100" fitToWidth="1" fitToHeight="0" pageOrder="downThenOver" orientation="landscape" blackAndWhite="false" draft="false" cellComments="none" horizontalDpi="300" verticalDpi="300" copies="1"/>
  <headerFooter differentFirst="false" differentOddEven="false">
    <oddHeader/>
    <oddFooter/>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A1:I36"/>
  <sheetViews>
    <sheetView showFormulas="false" showGridLines="false" showRowColHeaders="true" showZeros="true" rightToLeft="true" tabSelected="false" showOutlineSymbols="true" defaultGridColor="true" view="normal" topLeftCell="A1" colorId="64" zoomScale="100" zoomScaleNormal="100" zoomScalePageLayoutView="100" workbookViewId="0">
      <pane xSplit="1" ySplit="5" topLeftCell="B6" activePane="bottomRight" state="frozen"/>
      <selection pane="topLeft" activeCell="A1" activeCellId="0" sqref="A1"/>
      <selection pane="topRight" activeCell="B1" activeCellId="0" sqref="B1"/>
      <selection pane="bottomLeft" activeCell="A6" activeCellId="0" sqref="A6"/>
      <selection pane="bottomRight" activeCell="A1" activeCellId="0" sqref="A1"/>
    </sheetView>
  </sheetViews>
  <sheetFormatPr defaultColWidth="8.6796875" defaultRowHeight="15" zeroHeight="false" outlineLevelRow="0" outlineLevelCol="0"/>
  <cols>
    <col collapsed="false" customWidth="true" hidden="false" outlineLevel="0" max="1" min="1" style="0" width="42"/>
    <col collapsed="false" customWidth="true" hidden="false" outlineLevel="0" max="9" min="2" style="0" width="13"/>
  </cols>
  <sheetData>
    <row r="1" customFormat="false" ht="33.75" hidden="false" customHeight="true" outlineLevel="0" collapsed="false">
      <c r="A1" s="1" t="s">
        <v>157</v>
      </c>
      <c r="B1" s="1"/>
      <c r="C1" s="1"/>
      <c r="D1" s="1"/>
      <c r="E1" s="1"/>
      <c r="F1" s="1"/>
      <c r="G1" s="1"/>
      <c r="H1" s="1"/>
      <c r="I1" s="1"/>
    </row>
    <row r="2" customFormat="false" ht="15" hidden="false" customHeight="true" outlineLevel="0" collapsed="false">
      <c r="A2" s="2" t="s">
        <v>1</v>
      </c>
      <c r="B2" s="2"/>
      <c r="C2" s="2"/>
      <c r="D2" s="2"/>
      <c r="E2" s="2"/>
      <c r="F2" s="2"/>
      <c r="G2" s="2"/>
      <c r="H2" s="2"/>
      <c r="I2" s="2"/>
    </row>
    <row r="3" customFormat="false" ht="30" hidden="false" customHeight="true" outlineLevel="0" collapsed="false">
      <c r="A3" s="17" t="s">
        <v>158</v>
      </c>
      <c r="B3" s="17"/>
      <c r="C3" s="17"/>
      <c r="D3" s="17"/>
      <c r="E3" s="17"/>
      <c r="F3" s="17"/>
      <c r="G3" s="17"/>
      <c r="H3" s="17"/>
      <c r="I3" s="17"/>
    </row>
    <row r="5" customFormat="false" ht="30" hidden="false" customHeight="true" outlineLevel="0" collapsed="false">
      <c r="A5" s="8" t="s">
        <v>39</v>
      </c>
      <c r="B5" s="9" t="str">
        <f aca="false">البيانات!B5</f>
        <v>2023</v>
      </c>
      <c r="C5" s="9" t="str">
        <f aca="false">البيانات!C5</f>
        <v>2024</v>
      </c>
      <c r="D5" s="9" t="str">
        <f aca="false">البيانات!D5</f>
        <v>2025</v>
      </c>
      <c r="E5" s="9" t="str">
        <f aca="false">البيانات!B5</f>
        <v>2023</v>
      </c>
      <c r="F5" s="9" t="str">
        <f aca="false">البيانات!C5</f>
        <v>2024</v>
      </c>
      <c r="G5" s="9" t="str">
        <f aca="false">البيانات!D5</f>
        <v>2025</v>
      </c>
      <c r="H5" s="9" t="str">
        <f aca="false">"نمو "&amp;البيانات!C5</f>
        <v>نمو 2024</v>
      </c>
      <c r="I5" s="9" t="str">
        <f aca="false">"نمو "&amp;البيانات!D5</f>
        <v>نمو 2025</v>
      </c>
    </row>
    <row r="6" customFormat="false" ht="19.5" hidden="false" customHeight="true" outlineLevel="0" collapsed="false">
      <c r="A6" s="20" t="s">
        <v>159</v>
      </c>
      <c r="B6" s="20"/>
      <c r="C6" s="20"/>
      <c r="D6" s="20"/>
      <c r="E6" s="20"/>
      <c r="F6" s="20"/>
      <c r="G6" s="20"/>
      <c r="H6" s="20"/>
      <c r="I6" s="20"/>
    </row>
    <row r="7" customFormat="false" ht="15" hidden="false" customHeight="false" outlineLevel="0" collapsed="false">
      <c r="A7" s="21" t="s">
        <v>45</v>
      </c>
      <c r="B7" s="11" t="n">
        <f aca="false">البيانات!B7</f>
        <v>1150000</v>
      </c>
      <c r="C7" s="11" t="n">
        <f aca="false">البيانات!C7</f>
        <v>1020000</v>
      </c>
      <c r="D7" s="11" t="n">
        <f aca="false">البيانات!D7</f>
        <v>1080000</v>
      </c>
      <c r="E7" s="15" t="n">
        <f aca="false">IFERROR(البيانات!B7/البيانات!B15,"")</f>
        <v>0.0905511811023622</v>
      </c>
      <c r="F7" s="15" t="n">
        <f aca="false">IFERROR(البيانات!C7/البيانات!C15,"")</f>
        <v>0.0747252747252747</v>
      </c>
      <c r="G7" s="15" t="n">
        <f aca="false">IFERROR(البيانات!D7/البيانات!D15,"")</f>
        <v>0.0727762803234501</v>
      </c>
      <c r="H7" s="15" t="n">
        <f aca="false">IFERROR((البيانات!C7-البيانات!B7)/ABS(البيانات!B7),"")</f>
        <v>-0.11304347826087</v>
      </c>
      <c r="I7" s="15" t="n">
        <f aca="false">IFERROR((البيانات!D7-البيانات!C7)/ABS(البيانات!C7),"")</f>
        <v>0.0588235294117647</v>
      </c>
    </row>
    <row r="8" customFormat="false" ht="15" hidden="false" customHeight="false" outlineLevel="0" collapsed="false">
      <c r="A8" s="21" t="s">
        <v>46</v>
      </c>
      <c r="B8" s="11" t="n">
        <f aca="false">البيانات!B8</f>
        <v>300000</v>
      </c>
      <c r="C8" s="11" t="n">
        <f aca="false">البيانات!C8</f>
        <v>250000</v>
      </c>
      <c r="D8" s="11" t="n">
        <f aca="false">البيانات!D8</f>
        <v>400000</v>
      </c>
      <c r="E8" s="15" t="n">
        <f aca="false">IFERROR(البيانات!B8/البيانات!B15,"")</f>
        <v>0.0236220472440945</v>
      </c>
      <c r="F8" s="15" t="n">
        <f aca="false">IFERROR(البيانات!C8/البيانات!C15,"")</f>
        <v>0.0183150183150183</v>
      </c>
      <c r="G8" s="15" t="n">
        <f aca="false">IFERROR(البيانات!D8/البيانات!D15,"")</f>
        <v>0.0269541778975741</v>
      </c>
      <c r="H8" s="15" t="n">
        <f aca="false">IFERROR((البيانات!C8-البيانات!B8)/ABS(البيانات!B8),"")</f>
        <v>-0.166666666666667</v>
      </c>
      <c r="I8" s="15" t="n">
        <f aca="false">IFERROR((البيانات!D8-البيانات!C8)/ABS(البيانات!C8),"")</f>
        <v>0.6</v>
      </c>
    </row>
    <row r="9" customFormat="false" ht="15" hidden="false" customHeight="false" outlineLevel="0" collapsed="false">
      <c r="A9" s="21" t="s">
        <v>47</v>
      </c>
      <c r="B9" s="11" t="n">
        <f aca="false">البيانات!B9</f>
        <v>2400000</v>
      </c>
      <c r="C9" s="11" t="n">
        <f aca="false">البيانات!C9</f>
        <v>2650000</v>
      </c>
      <c r="D9" s="11" t="n">
        <f aca="false">البيانات!D9</f>
        <v>3250000</v>
      </c>
      <c r="E9" s="15" t="n">
        <f aca="false">IFERROR(البيانات!B9/البيانات!B15,"")</f>
        <v>0.188976377952756</v>
      </c>
      <c r="F9" s="15" t="n">
        <f aca="false">IFERROR(البيانات!C9/البيانات!C15,"")</f>
        <v>0.194139194139194</v>
      </c>
      <c r="G9" s="15" t="n">
        <f aca="false">IFERROR(البيانات!D9/البيانات!D15,"")</f>
        <v>0.21900269541779</v>
      </c>
      <c r="H9" s="15" t="n">
        <f aca="false">IFERROR((البيانات!C9-البيانات!B9)/ABS(البيانات!B9),"")</f>
        <v>0.104166666666667</v>
      </c>
      <c r="I9" s="15" t="n">
        <f aca="false">IFERROR((البيانات!D9-البيانات!C9)/ABS(البيانات!C9),"")</f>
        <v>0.226415094339623</v>
      </c>
    </row>
    <row r="10" customFormat="false" ht="15" hidden="false" customHeight="false" outlineLevel="0" collapsed="false">
      <c r="A10" s="21" t="s">
        <v>48</v>
      </c>
      <c r="B10" s="11" t="n">
        <f aca="false">البيانات!B10</f>
        <v>3100000</v>
      </c>
      <c r="C10" s="11" t="n">
        <f aca="false">البيانات!C10</f>
        <v>3500000</v>
      </c>
      <c r="D10" s="11" t="n">
        <f aca="false">البيانات!D10</f>
        <v>3940000</v>
      </c>
      <c r="E10" s="15" t="n">
        <f aca="false">IFERROR(البيانات!B10/البيانات!B15,"")</f>
        <v>0.244094488188976</v>
      </c>
      <c r="F10" s="15" t="n">
        <f aca="false">IFERROR(البيانات!C10/البيانات!C15,"")</f>
        <v>0.256410256410256</v>
      </c>
      <c r="G10" s="15" t="n">
        <f aca="false">IFERROR(البيانات!D10/البيانات!D15,"")</f>
        <v>0.265498652291105</v>
      </c>
      <c r="H10" s="15" t="n">
        <f aca="false">IFERROR((البيانات!C10-البيانات!B10)/ABS(البيانات!B10),"")</f>
        <v>0.129032258064516</v>
      </c>
      <c r="I10" s="15" t="n">
        <f aca="false">IFERROR((البيانات!D10-البيانات!C10)/ABS(البيانات!C10),"")</f>
        <v>0.125714285714286</v>
      </c>
    </row>
    <row r="11" customFormat="false" ht="15" hidden="false" customHeight="false" outlineLevel="0" collapsed="false">
      <c r="A11" s="21" t="s">
        <v>49</v>
      </c>
      <c r="B11" s="11" t="n">
        <f aca="false">البيانات!B11</f>
        <v>350000</v>
      </c>
      <c r="C11" s="11" t="n">
        <f aca="false">البيانات!C11</f>
        <v>380000</v>
      </c>
      <c r="D11" s="11" t="n">
        <f aca="false">البيانات!D11</f>
        <v>420000</v>
      </c>
      <c r="E11" s="15" t="n">
        <f aca="false">IFERROR(البيانات!B11/البيانات!B15,"")</f>
        <v>0.0275590551181102</v>
      </c>
      <c r="F11" s="15" t="n">
        <f aca="false">IFERROR(البيانات!C11/البيانات!C15,"")</f>
        <v>0.0278388278388278</v>
      </c>
      <c r="G11" s="15" t="n">
        <f aca="false">IFERROR(البيانات!D11/البيانات!D15,"")</f>
        <v>0.0283018867924528</v>
      </c>
      <c r="H11" s="15" t="n">
        <f aca="false">IFERROR((البيانات!C11-البيانات!B11)/ABS(البيانات!B11),"")</f>
        <v>0.0857142857142857</v>
      </c>
      <c r="I11" s="15" t="n">
        <f aca="false">IFERROR((البيانات!D11-البيانات!C11)/ABS(البيانات!C11),"")</f>
        <v>0.105263157894737</v>
      </c>
    </row>
    <row r="12" customFormat="false" ht="15" hidden="false" customHeight="false" outlineLevel="0" collapsed="false">
      <c r="A12" s="10" t="s">
        <v>50</v>
      </c>
      <c r="B12" s="11" t="n">
        <f aca="false">البيانات!B12</f>
        <v>7300000</v>
      </c>
      <c r="C12" s="11" t="n">
        <f aca="false">البيانات!C12</f>
        <v>7800000</v>
      </c>
      <c r="D12" s="11" t="n">
        <f aca="false">البيانات!D12</f>
        <v>9090000</v>
      </c>
      <c r="E12" s="15" t="n">
        <f aca="false">IFERROR(البيانات!B12/البيانات!B15,"")</f>
        <v>0.574803149606299</v>
      </c>
      <c r="F12" s="15" t="n">
        <f aca="false">IFERROR(البيانات!C12/البيانات!C15,"")</f>
        <v>0.571428571428571</v>
      </c>
      <c r="G12" s="15" t="n">
        <f aca="false">IFERROR(البيانات!D12/البيانات!D15,"")</f>
        <v>0.612533692722372</v>
      </c>
      <c r="H12" s="15" t="n">
        <f aca="false">IFERROR((البيانات!C12-البيانات!B12)/ABS(البيانات!B12),"")</f>
        <v>0.0684931506849315</v>
      </c>
      <c r="I12" s="15" t="n">
        <f aca="false">IFERROR((البيانات!D12-البيانات!C12)/ABS(البيانات!C12),"")</f>
        <v>0.165384615384615</v>
      </c>
    </row>
    <row r="13" customFormat="false" ht="15" hidden="false" customHeight="false" outlineLevel="0" collapsed="false">
      <c r="A13" s="21" t="s">
        <v>51</v>
      </c>
      <c r="B13" s="11" t="n">
        <f aca="false">البيانات!B13</f>
        <v>4800000</v>
      </c>
      <c r="C13" s="11" t="n">
        <f aca="false">البيانات!C13</f>
        <v>5200000</v>
      </c>
      <c r="D13" s="11" t="n">
        <f aca="false">البيانات!D13</f>
        <v>5050000</v>
      </c>
      <c r="E13" s="15" t="n">
        <f aca="false">IFERROR(البيانات!B13/البيانات!B15,"")</f>
        <v>0.377952755905512</v>
      </c>
      <c r="F13" s="15" t="n">
        <f aca="false">IFERROR(البيانات!C13/البيانات!C15,"")</f>
        <v>0.380952380952381</v>
      </c>
      <c r="G13" s="15" t="n">
        <f aca="false">IFERROR(البيانات!D13/البيانات!D15,"")</f>
        <v>0.340296495956873</v>
      </c>
      <c r="H13" s="15" t="n">
        <f aca="false">IFERROR((البيانات!C13-البيانات!B13)/ABS(البيانات!B13),"")</f>
        <v>0.0833333333333333</v>
      </c>
      <c r="I13" s="15" t="n">
        <f aca="false">IFERROR((البيانات!D13-البيانات!C13)/ABS(البيانات!C13),"")</f>
        <v>-0.0288461538461538</v>
      </c>
    </row>
    <row r="14" customFormat="false" ht="15" hidden="false" customHeight="false" outlineLevel="0" collapsed="false">
      <c r="A14" s="21" t="s">
        <v>52</v>
      </c>
      <c r="B14" s="11" t="n">
        <f aca="false">البيانات!B14</f>
        <v>600000</v>
      </c>
      <c r="C14" s="11" t="n">
        <f aca="false">البيانات!C14</f>
        <v>650000</v>
      </c>
      <c r="D14" s="11" t="n">
        <f aca="false">البيانات!D14</f>
        <v>700000</v>
      </c>
      <c r="E14" s="15" t="n">
        <f aca="false">IFERROR(البيانات!B14/البيانات!B15,"")</f>
        <v>0.047244094488189</v>
      </c>
      <c r="F14" s="15" t="n">
        <f aca="false">IFERROR(البيانات!C14/البيانات!C15,"")</f>
        <v>0.0476190476190476</v>
      </c>
      <c r="G14" s="15" t="n">
        <f aca="false">IFERROR(البيانات!D14/البيانات!D15,"")</f>
        <v>0.0471698113207547</v>
      </c>
      <c r="H14" s="15" t="n">
        <f aca="false">IFERROR((البيانات!C14-البيانات!B14)/ABS(البيانات!B14),"")</f>
        <v>0.0833333333333333</v>
      </c>
      <c r="I14" s="15" t="n">
        <f aca="false">IFERROR((البيانات!D14-البيانات!C14)/ABS(البيانات!C14),"")</f>
        <v>0.0769230769230769</v>
      </c>
    </row>
    <row r="15" customFormat="false" ht="15" hidden="false" customHeight="false" outlineLevel="0" collapsed="false">
      <c r="A15" s="10" t="s">
        <v>53</v>
      </c>
      <c r="B15" s="11" t="n">
        <f aca="false">البيانات!B15</f>
        <v>12700000</v>
      </c>
      <c r="C15" s="11" t="n">
        <f aca="false">البيانات!C15</f>
        <v>13650000</v>
      </c>
      <c r="D15" s="11" t="n">
        <f aca="false">البيانات!D15</f>
        <v>14840000</v>
      </c>
      <c r="E15" s="15" t="n">
        <f aca="false">IFERROR(البيانات!B15/البيانات!B15,"")</f>
        <v>1</v>
      </c>
      <c r="F15" s="15" t="n">
        <f aca="false">IFERROR(البيانات!C15/البيانات!C15,"")</f>
        <v>1</v>
      </c>
      <c r="G15" s="15" t="n">
        <f aca="false">IFERROR(البيانات!D15/البيانات!D15,"")</f>
        <v>1</v>
      </c>
      <c r="H15" s="15" t="n">
        <f aca="false">IFERROR((البيانات!C15-البيانات!B15)/ABS(البيانات!B15),"")</f>
        <v>0.0748031496062992</v>
      </c>
      <c r="I15" s="15" t="n">
        <f aca="false">IFERROR((البيانات!D15-البيانات!C15)/ABS(البيانات!C15),"")</f>
        <v>0.0871794871794872</v>
      </c>
    </row>
    <row r="16" customFormat="false" ht="15" hidden="false" customHeight="false" outlineLevel="0" collapsed="false">
      <c r="A16" s="21" t="s">
        <v>55</v>
      </c>
      <c r="B16" s="11" t="n">
        <f aca="false">البيانات!B17</f>
        <v>1900000</v>
      </c>
      <c r="C16" s="11" t="n">
        <f aca="false">البيانات!C17</f>
        <v>2200000</v>
      </c>
      <c r="D16" s="11" t="n">
        <f aca="false">البيانات!D17</f>
        <v>2650000</v>
      </c>
      <c r="E16" s="15" t="n">
        <f aca="false">IFERROR(البيانات!B17/البيانات!B15,"")</f>
        <v>0.149606299212598</v>
      </c>
      <c r="F16" s="15" t="n">
        <f aca="false">IFERROR(البيانات!C17/البيانات!C15,"")</f>
        <v>0.161172161172161</v>
      </c>
      <c r="G16" s="15" t="n">
        <f aca="false">IFERROR(البيانات!D17/البيانات!D15,"")</f>
        <v>0.178571428571429</v>
      </c>
      <c r="H16" s="15" t="n">
        <f aca="false">IFERROR((البيانات!C17-البيانات!B17)/ABS(البيانات!B17),"")</f>
        <v>0.157894736842105</v>
      </c>
      <c r="I16" s="15" t="n">
        <f aca="false">IFERROR((البيانات!D17-البيانات!C17)/ABS(البيانات!C17),"")</f>
        <v>0.204545454545455</v>
      </c>
    </row>
    <row r="17" customFormat="false" ht="15" hidden="false" customHeight="false" outlineLevel="0" collapsed="false">
      <c r="A17" s="21" t="s">
        <v>56</v>
      </c>
      <c r="B17" s="11" t="n">
        <f aca="false">البيانات!B18</f>
        <v>900000</v>
      </c>
      <c r="C17" s="11" t="n">
        <f aca="false">البيانات!C18</f>
        <v>1100000</v>
      </c>
      <c r="D17" s="11" t="n">
        <f aca="false">البيانات!D18</f>
        <v>1300000</v>
      </c>
      <c r="E17" s="15" t="n">
        <f aca="false">IFERROR(البيانات!B18/البيانات!B15,"")</f>
        <v>0.0708661417322835</v>
      </c>
      <c r="F17" s="15" t="n">
        <f aca="false">IFERROR(البيانات!C18/البيانات!C15,"")</f>
        <v>0.0805860805860806</v>
      </c>
      <c r="G17" s="15" t="n">
        <f aca="false">IFERROR(البيانات!D18/البيانات!D15,"")</f>
        <v>0.0876010781671159</v>
      </c>
      <c r="H17" s="15" t="n">
        <f aca="false">IFERROR((البيانات!C18-البيانات!B18)/ABS(البيانات!B18),"")</f>
        <v>0.222222222222222</v>
      </c>
      <c r="I17" s="15" t="n">
        <f aca="false">IFERROR((البيانات!D18-البيانات!C18)/ABS(البيانات!C18),"")</f>
        <v>0.181818181818182</v>
      </c>
    </row>
    <row r="18" customFormat="false" ht="15" hidden="false" customHeight="false" outlineLevel="0" collapsed="false">
      <c r="A18" s="21" t="s">
        <v>57</v>
      </c>
      <c r="B18" s="11" t="n">
        <f aca="false">البيانات!B19</f>
        <v>450000</v>
      </c>
      <c r="C18" s="11" t="n">
        <f aca="false">البيانات!C19</f>
        <v>520000</v>
      </c>
      <c r="D18" s="11" t="n">
        <f aca="false">البيانات!D19</f>
        <v>600000</v>
      </c>
      <c r="E18" s="15" t="n">
        <f aca="false">IFERROR(البيانات!B19/البيانات!B15,"")</f>
        <v>0.0354330708661417</v>
      </c>
      <c r="F18" s="15" t="n">
        <f aca="false">IFERROR(البيانات!C19/البيانات!C15,"")</f>
        <v>0.0380952380952381</v>
      </c>
      <c r="G18" s="15" t="n">
        <f aca="false">IFERROR(البيانات!D19/البيانات!D15,"")</f>
        <v>0.0404312668463612</v>
      </c>
      <c r="H18" s="15" t="n">
        <f aca="false">IFERROR((البيانات!C19-البيانات!B19)/ABS(البيانات!B19),"")</f>
        <v>0.155555555555556</v>
      </c>
      <c r="I18" s="15" t="n">
        <f aca="false">IFERROR((البيانات!D19-البيانات!C19)/ABS(البيانات!C19),"")</f>
        <v>0.153846153846154</v>
      </c>
    </row>
    <row r="19" customFormat="false" ht="15" hidden="false" customHeight="false" outlineLevel="0" collapsed="false">
      <c r="A19" s="10" t="s">
        <v>58</v>
      </c>
      <c r="B19" s="11" t="n">
        <f aca="false">البيانات!B20</f>
        <v>3250000</v>
      </c>
      <c r="C19" s="11" t="n">
        <f aca="false">البيانات!C20</f>
        <v>3820000</v>
      </c>
      <c r="D19" s="11" t="n">
        <f aca="false">البيانات!D20</f>
        <v>4550000</v>
      </c>
      <c r="E19" s="15" t="n">
        <f aca="false">IFERROR(البيانات!B20/البيانات!B15,"")</f>
        <v>0.255905511811024</v>
      </c>
      <c r="F19" s="15" t="n">
        <f aca="false">IFERROR(البيانات!C20/البيانات!C15,"")</f>
        <v>0.27985347985348</v>
      </c>
      <c r="G19" s="15" t="n">
        <f aca="false">IFERROR(البيانات!D20/البيانات!D15,"")</f>
        <v>0.306603773584906</v>
      </c>
      <c r="H19" s="15" t="n">
        <f aca="false">IFERROR((البيانات!C20-البيانات!B20)/ABS(البيانات!B20),"")</f>
        <v>0.175384615384615</v>
      </c>
      <c r="I19" s="15" t="n">
        <f aca="false">IFERROR((البيانات!D20-البيانات!C20)/ABS(البيانات!C20),"")</f>
        <v>0.191099476439791</v>
      </c>
    </row>
    <row r="20" customFormat="false" ht="15" hidden="false" customHeight="false" outlineLevel="0" collapsed="false">
      <c r="A20" s="21" t="s">
        <v>59</v>
      </c>
      <c r="B20" s="11" t="n">
        <f aca="false">البيانات!B21</f>
        <v>2500000</v>
      </c>
      <c r="C20" s="11" t="n">
        <f aca="false">البيانات!C21</f>
        <v>2300000</v>
      </c>
      <c r="D20" s="11" t="n">
        <f aca="false">البيانات!D21</f>
        <v>2100000</v>
      </c>
      <c r="E20" s="15" t="n">
        <f aca="false">IFERROR(البيانات!B21/البيانات!B15,"")</f>
        <v>0.196850393700787</v>
      </c>
      <c r="F20" s="15" t="n">
        <f aca="false">IFERROR(البيانات!C21/البيانات!C15,"")</f>
        <v>0.168498168498169</v>
      </c>
      <c r="G20" s="15" t="n">
        <f aca="false">IFERROR(البيانات!D21/البيانات!D15,"")</f>
        <v>0.141509433962264</v>
      </c>
      <c r="H20" s="15" t="n">
        <f aca="false">IFERROR((البيانات!C21-البيانات!B21)/ABS(البيانات!B21),"")</f>
        <v>-0.08</v>
      </c>
      <c r="I20" s="15" t="n">
        <f aca="false">IFERROR((البيانات!D21-البيانات!C21)/ABS(البيانات!C21),"")</f>
        <v>-0.0869565217391304</v>
      </c>
    </row>
    <row r="21" customFormat="false" ht="15" hidden="false" customHeight="false" outlineLevel="0" collapsed="false">
      <c r="A21" s="21" t="s">
        <v>60</v>
      </c>
      <c r="B21" s="11" t="n">
        <f aca="false">البيانات!B22</f>
        <v>400000</v>
      </c>
      <c r="C21" s="11" t="n">
        <f aca="false">البيانات!C22</f>
        <v>450000</v>
      </c>
      <c r="D21" s="11" t="n">
        <f aca="false">البيانات!D22</f>
        <v>500000</v>
      </c>
      <c r="E21" s="15" t="n">
        <f aca="false">IFERROR(البيانات!B22/البيانات!B15,"")</f>
        <v>0.031496062992126</v>
      </c>
      <c r="F21" s="15" t="n">
        <f aca="false">IFERROR(البيانات!C22/البيانات!C15,"")</f>
        <v>0.032967032967033</v>
      </c>
      <c r="G21" s="15" t="n">
        <f aca="false">IFERROR(البيانات!D22/البيانات!D15,"")</f>
        <v>0.0336927223719677</v>
      </c>
      <c r="H21" s="15" t="n">
        <f aca="false">IFERROR((البيانات!C22-البيانات!B22)/ABS(البيانات!B22),"")</f>
        <v>0.125</v>
      </c>
      <c r="I21" s="15" t="n">
        <f aca="false">IFERROR((البيانات!D22-البيانات!C22)/ABS(البيانات!C22),"")</f>
        <v>0.111111111111111</v>
      </c>
    </row>
    <row r="22" customFormat="false" ht="15" hidden="false" customHeight="false" outlineLevel="0" collapsed="false">
      <c r="A22" s="10" t="s">
        <v>61</v>
      </c>
      <c r="B22" s="11" t="n">
        <f aca="false">البيانات!B23</f>
        <v>6150000</v>
      </c>
      <c r="C22" s="11" t="n">
        <f aca="false">البيانات!C23</f>
        <v>6570000</v>
      </c>
      <c r="D22" s="11" t="n">
        <f aca="false">البيانات!D23</f>
        <v>7150000</v>
      </c>
      <c r="E22" s="15" t="n">
        <f aca="false">IFERROR(البيانات!B23/البيانات!B15,"")</f>
        <v>0.484251968503937</v>
      </c>
      <c r="F22" s="15" t="n">
        <f aca="false">IFERROR(البيانات!C23/البيانات!C15,"")</f>
        <v>0.481318681318681</v>
      </c>
      <c r="G22" s="15" t="n">
        <f aca="false">IFERROR(البيانات!D23/البيانات!D15,"")</f>
        <v>0.481805929919137</v>
      </c>
      <c r="H22" s="15" t="n">
        <f aca="false">IFERROR((البيانات!C23-البيانات!B23)/ABS(البيانات!B23),"")</f>
        <v>0.0682926829268293</v>
      </c>
      <c r="I22" s="15" t="n">
        <f aca="false">IFERROR((البيانات!D23-البيانات!C23)/ABS(البيانات!C23),"")</f>
        <v>0.0882800608828006</v>
      </c>
    </row>
    <row r="23" customFormat="false" ht="15" hidden="false" customHeight="false" outlineLevel="0" collapsed="false">
      <c r="A23" s="10" t="s">
        <v>62</v>
      </c>
      <c r="B23" s="11" t="n">
        <f aca="false">البيانات!B24</f>
        <v>6550000</v>
      </c>
      <c r="C23" s="11" t="n">
        <f aca="false">البيانات!C24</f>
        <v>7080000</v>
      </c>
      <c r="D23" s="11" t="n">
        <f aca="false">البيانات!D24</f>
        <v>7690000</v>
      </c>
      <c r="E23" s="15" t="n">
        <f aca="false">IFERROR(البيانات!B24/البيانات!B15,"")</f>
        <v>0.515748031496063</v>
      </c>
      <c r="F23" s="15" t="n">
        <f aca="false">IFERROR(البيانات!C24/البيانات!C15,"")</f>
        <v>0.518681318681319</v>
      </c>
      <c r="G23" s="15" t="n">
        <f aca="false">IFERROR(البيانات!D24/البيانات!D15,"")</f>
        <v>0.518194070080863</v>
      </c>
      <c r="H23" s="15" t="n">
        <f aca="false">IFERROR((البيانات!C24-البيانات!B24)/ABS(البيانات!B24),"")</f>
        <v>0.0809160305343512</v>
      </c>
      <c r="I23" s="15" t="n">
        <f aca="false">IFERROR((البيانات!D24-البيانات!C24)/ABS(البيانات!C24),"")</f>
        <v>0.0861581920903955</v>
      </c>
    </row>
    <row r="24" customFormat="false" ht="19.5" hidden="false" customHeight="true" outlineLevel="0" collapsed="false">
      <c r="A24" s="20" t="s">
        <v>160</v>
      </c>
      <c r="B24" s="20"/>
      <c r="C24" s="20"/>
      <c r="D24" s="20"/>
      <c r="E24" s="20"/>
      <c r="F24" s="20"/>
      <c r="G24" s="20"/>
      <c r="H24" s="20"/>
      <c r="I24" s="20"/>
    </row>
    <row r="25" customFormat="false" ht="15" hidden="false" customHeight="false" outlineLevel="0" collapsed="false">
      <c r="A25" s="10" t="s">
        <v>68</v>
      </c>
      <c r="B25" s="11" t="n">
        <f aca="false">البيانات!B28</f>
        <v>14200000</v>
      </c>
      <c r="C25" s="11" t="n">
        <f aca="false">البيانات!C28</f>
        <v>16100000</v>
      </c>
      <c r="D25" s="11" t="n">
        <f aca="false">البيانات!D28</f>
        <v>18300000</v>
      </c>
      <c r="E25" s="15" t="n">
        <f aca="false">IFERROR(البيانات!B28/البيانات!B28,"")</f>
        <v>1</v>
      </c>
      <c r="F25" s="15" t="n">
        <f aca="false">IFERROR(البيانات!C28/البيانات!C28,"")</f>
        <v>1</v>
      </c>
      <c r="G25" s="15" t="n">
        <f aca="false">IFERROR(البيانات!D28/البيانات!D28,"")</f>
        <v>1</v>
      </c>
      <c r="H25" s="15" t="n">
        <f aca="false">IFERROR((البيانات!C28-البيانات!B28)/ABS(البيانات!B28),"")</f>
        <v>0.133802816901408</v>
      </c>
      <c r="I25" s="15" t="n">
        <f aca="false">IFERROR((البيانات!D28-البيانات!C28)/ABS(البيانات!C28),"")</f>
        <v>0.136645962732919</v>
      </c>
    </row>
    <row r="26" customFormat="false" ht="15" hidden="false" customHeight="false" outlineLevel="0" collapsed="false">
      <c r="A26" s="21" t="s">
        <v>69</v>
      </c>
      <c r="B26" s="11" t="n">
        <f aca="false">البيانات!B29</f>
        <v>10500000</v>
      </c>
      <c r="C26" s="11" t="n">
        <f aca="false">البيانات!C29</f>
        <v>11800000</v>
      </c>
      <c r="D26" s="11" t="n">
        <f aca="false">البيانات!D29</f>
        <v>13500000</v>
      </c>
      <c r="E26" s="15" t="n">
        <f aca="false">IFERROR(البيانات!B29/البيانات!B28,"")</f>
        <v>0.73943661971831</v>
      </c>
      <c r="F26" s="15" t="n">
        <f aca="false">IFERROR(البيانات!C29/البيانات!C28,"")</f>
        <v>0.732919254658385</v>
      </c>
      <c r="G26" s="15" t="n">
        <f aca="false">IFERROR(البيانات!D29/البيانات!D28,"")</f>
        <v>0.737704918032787</v>
      </c>
      <c r="H26" s="15" t="n">
        <f aca="false">IFERROR((البيانات!C29-البيانات!B29)/ABS(البيانات!B29),"")</f>
        <v>0.123809523809524</v>
      </c>
      <c r="I26" s="15" t="n">
        <f aca="false">IFERROR((البيانات!D29-البيانات!C29)/ABS(البيانات!C29),"")</f>
        <v>0.14406779661017</v>
      </c>
    </row>
    <row r="27" customFormat="false" ht="15" hidden="false" customHeight="false" outlineLevel="0" collapsed="false">
      <c r="A27" s="10" t="s">
        <v>70</v>
      </c>
      <c r="B27" s="11" t="n">
        <f aca="false">البيانات!B30</f>
        <v>3700000</v>
      </c>
      <c r="C27" s="11" t="n">
        <f aca="false">البيانات!C30</f>
        <v>4300000</v>
      </c>
      <c r="D27" s="11" t="n">
        <f aca="false">البيانات!D30</f>
        <v>4800000</v>
      </c>
      <c r="E27" s="15" t="n">
        <f aca="false">IFERROR(البيانات!B30/البيانات!B28,"")</f>
        <v>0.26056338028169</v>
      </c>
      <c r="F27" s="15" t="n">
        <f aca="false">IFERROR(البيانات!C30/البيانات!C28,"")</f>
        <v>0.267080745341615</v>
      </c>
      <c r="G27" s="15" t="n">
        <f aca="false">IFERROR(البيانات!D30/البيانات!D28,"")</f>
        <v>0.262295081967213</v>
      </c>
      <c r="H27" s="15" t="n">
        <f aca="false">IFERROR((البيانات!C30-البيانات!B30)/ABS(البيانات!B30),"")</f>
        <v>0.162162162162162</v>
      </c>
      <c r="I27" s="15" t="n">
        <f aca="false">IFERROR((البيانات!D30-البيانات!C30)/ABS(البيانات!C30),"")</f>
        <v>0.116279069767442</v>
      </c>
    </row>
    <row r="28" customFormat="false" ht="15" hidden="false" customHeight="false" outlineLevel="0" collapsed="false">
      <c r="A28" s="21" t="s">
        <v>71</v>
      </c>
      <c r="B28" s="11" t="n">
        <f aca="false">البيانات!B31</f>
        <v>2050000</v>
      </c>
      <c r="C28" s="11" t="n">
        <f aca="false">البيانات!C31</f>
        <v>2300000</v>
      </c>
      <c r="D28" s="11" t="n">
        <f aca="false">البيانات!D31</f>
        <v>2550000</v>
      </c>
      <c r="E28" s="15" t="n">
        <f aca="false">IFERROR(البيانات!B31/البيانات!B28,"")</f>
        <v>0.144366197183099</v>
      </c>
      <c r="F28" s="15" t="n">
        <f aca="false">IFERROR(البيانات!C31/البيانات!C28,"")</f>
        <v>0.142857142857143</v>
      </c>
      <c r="G28" s="15" t="n">
        <f aca="false">IFERROR(البيانات!D31/البيانات!D28,"")</f>
        <v>0.139344262295082</v>
      </c>
      <c r="H28" s="15" t="n">
        <f aca="false">IFERROR((البيانات!C31-البيانات!B31)/ABS(البيانات!B31),"")</f>
        <v>0.121951219512195</v>
      </c>
      <c r="I28" s="15" t="n">
        <f aca="false">IFERROR((البيانات!D31-البيانات!C31)/ABS(البيانات!C31),"")</f>
        <v>0.108695652173913</v>
      </c>
    </row>
    <row r="29" customFormat="false" ht="15" hidden="false" customHeight="false" outlineLevel="0" collapsed="false">
      <c r="A29" s="21" t="s">
        <v>73</v>
      </c>
      <c r="B29" s="11" t="n">
        <f aca="false">البيانات!B32</f>
        <v>520000</v>
      </c>
      <c r="C29" s="11" t="n">
        <f aca="false">البيانات!C32</f>
        <v>560000</v>
      </c>
      <c r="D29" s="11" t="n">
        <f aca="false">البيانات!D32</f>
        <v>600000</v>
      </c>
      <c r="E29" s="15" t="n">
        <f aca="false">IFERROR(البيانات!B32/البيانات!B28,"")</f>
        <v>0.0366197183098592</v>
      </c>
      <c r="F29" s="15" t="n">
        <f aca="false">IFERROR(البيانات!C32/البيانات!C28,"")</f>
        <v>0.0347826086956522</v>
      </c>
      <c r="G29" s="15" t="n">
        <f aca="false">IFERROR(البيانات!D32/البيانات!D28,"")</f>
        <v>0.0327868852459016</v>
      </c>
      <c r="H29" s="15" t="n">
        <f aca="false">IFERROR((البيانات!C32-البيانات!B32)/ABS(البيانات!B32),"")</f>
        <v>0.0769230769230769</v>
      </c>
      <c r="I29" s="15" t="n">
        <f aca="false">IFERROR((البيانات!D32-البيانات!C32)/ABS(البيانات!C32),"")</f>
        <v>0.0714285714285714</v>
      </c>
    </row>
    <row r="30" customFormat="false" ht="15" hidden="false" customHeight="false" outlineLevel="0" collapsed="false">
      <c r="A30" s="10" t="s">
        <v>74</v>
      </c>
      <c r="B30" s="11" t="n">
        <f aca="false">البيانات!B33</f>
        <v>1130000</v>
      </c>
      <c r="C30" s="11" t="n">
        <f aca="false">البيانات!C33</f>
        <v>1440000</v>
      </c>
      <c r="D30" s="11" t="n">
        <f aca="false">البيانات!D33</f>
        <v>1650000</v>
      </c>
      <c r="E30" s="15" t="n">
        <f aca="false">IFERROR(البيانات!B33/البيانات!B28,"")</f>
        <v>0.0795774647887324</v>
      </c>
      <c r="F30" s="15" t="n">
        <f aca="false">IFERROR(البيانات!C33/البيانات!C28,"")</f>
        <v>0.0894409937888199</v>
      </c>
      <c r="G30" s="15" t="n">
        <f aca="false">IFERROR(البيانات!D33/البيانات!D28,"")</f>
        <v>0.0901639344262295</v>
      </c>
      <c r="H30" s="15" t="n">
        <f aca="false">IFERROR((البيانات!C33-البيانات!B33)/ABS(البيانات!B33),"")</f>
        <v>0.274336283185841</v>
      </c>
      <c r="I30" s="15" t="n">
        <f aca="false">IFERROR((البيانات!D33-البيانات!C33)/ABS(البيانات!C33),"")</f>
        <v>0.145833333333333</v>
      </c>
    </row>
    <row r="31" customFormat="false" ht="15" hidden="false" customHeight="false" outlineLevel="0" collapsed="false">
      <c r="A31" s="21" t="s">
        <v>75</v>
      </c>
      <c r="B31" s="11" t="n">
        <f aca="false">البيانات!B34</f>
        <v>260000</v>
      </c>
      <c r="C31" s="11" t="n">
        <f aca="false">البيانات!C34</f>
        <v>255000</v>
      </c>
      <c r="D31" s="11" t="n">
        <f aca="false">البيانات!D34</f>
        <v>240000</v>
      </c>
      <c r="E31" s="15" t="n">
        <f aca="false">IFERROR(البيانات!B34/البيانات!B28,"")</f>
        <v>0.0183098591549296</v>
      </c>
      <c r="F31" s="15" t="n">
        <f aca="false">IFERROR(البيانات!C34/البيانات!C28,"")</f>
        <v>0.0158385093167702</v>
      </c>
      <c r="G31" s="15" t="n">
        <f aca="false">IFERROR(البيانات!D34/البيانات!D28,"")</f>
        <v>0.0131147540983607</v>
      </c>
      <c r="H31" s="15" t="n">
        <f aca="false">IFERROR((البيانات!C34-البيانات!B34)/ABS(البيانات!B34),"")</f>
        <v>-0.0192307692307692</v>
      </c>
      <c r="I31" s="15" t="n">
        <f aca="false">IFERROR((البيانات!D34-البيانات!C34)/ABS(البيانات!C34),"")</f>
        <v>-0.0588235294117647</v>
      </c>
    </row>
    <row r="32" customFormat="false" ht="15" hidden="false" customHeight="false" outlineLevel="0" collapsed="false">
      <c r="A32" s="21" t="s">
        <v>78</v>
      </c>
      <c r="B32" s="11" t="n">
        <f aca="false">البيانات!B36</f>
        <v>910000</v>
      </c>
      <c r="C32" s="11" t="n">
        <f aca="false">البيانات!C36</f>
        <v>1220000</v>
      </c>
      <c r="D32" s="11" t="n">
        <f aca="false">البيانات!D36</f>
        <v>1470000</v>
      </c>
      <c r="E32" s="15" t="n">
        <f aca="false">IFERROR(البيانات!B36/البيانات!B28,"")</f>
        <v>0.0640845070422535</v>
      </c>
      <c r="F32" s="15" t="n">
        <f aca="false">IFERROR(البيانات!C36/البيانات!C28,"")</f>
        <v>0.075776397515528</v>
      </c>
      <c r="G32" s="15" t="n">
        <f aca="false">IFERROR(البيانات!D36/البيانات!D28,"")</f>
        <v>0.080327868852459</v>
      </c>
      <c r="H32" s="15" t="n">
        <f aca="false">IFERROR((البيانات!C36-البيانات!B36)/ABS(البيانات!B36),"")</f>
        <v>0.340659340659341</v>
      </c>
      <c r="I32" s="15" t="n">
        <f aca="false">IFERROR((البيانات!D36-البيانات!C36)/ABS(البيانات!C36),"")</f>
        <v>0.204918032786885</v>
      </c>
    </row>
    <row r="33" customFormat="false" ht="15" hidden="false" customHeight="false" outlineLevel="0" collapsed="false">
      <c r="A33" s="21" t="s">
        <v>79</v>
      </c>
      <c r="B33" s="11" t="n">
        <f aca="false">البيانات!B37</f>
        <v>230000</v>
      </c>
      <c r="C33" s="11" t="n">
        <f aca="false">البيانات!C37</f>
        <v>290000</v>
      </c>
      <c r="D33" s="11" t="n">
        <f aca="false">البيانات!D37</f>
        <v>360000</v>
      </c>
      <c r="E33" s="15" t="n">
        <f aca="false">IFERROR(البيانات!B37/البيانات!B28,"")</f>
        <v>0.0161971830985916</v>
      </c>
      <c r="F33" s="15" t="n">
        <f aca="false">IFERROR(البيانات!C37/البيانات!C28,"")</f>
        <v>0.0180124223602484</v>
      </c>
      <c r="G33" s="15" t="n">
        <f aca="false">IFERROR(البيانات!D37/البيانات!D28,"")</f>
        <v>0.019672131147541</v>
      </c>
      <c r="H33" s="15" t="n">
        <f aca="false">IFERROR((البيانات!C37-البيانات!B37)/ABS(البيانات!B37),"")</f>
        <v>0.260869565217391</v>
      </c>
      <c r="I33" s="15" t="n">
        <f aca="false">IFERROR((البيانات!D37-البيانات!C37)/ABS(البيانات!C37),"")</f>
        <v>0.241379310344828</v>
      </c>
    </row>
    <row r="34" customFormat="false" ht="15" hidden="false" customHeight="false" outlineLevel="0" collapsed="false">
      <c r="A34" s="10" t="s">
        <v>25</v>
      </c>
      <c r="B34" s="11" t="n">
        <f aca="false">البيانات!B38</f>
        <v>680000</v>
      </c>
      <c r="C34" s="11" t="n">
        <f aca="false">البيانات!C38</f>
        <v>930000</v>
      </c>
      <c r="D34" s="11" t="n">
        <f aca="false">البيانات!D38</f>
        <v>1110000</v>
      </c>
      <c r="E34" s="15" t="n">
        <f aca="false">IFERROR(البيانات!B38/البيانات!B28,"")</f>
        <v>0.047887323943662</v>
      </c>
      <c r="F34" s="15" t="n">
        <f aca="false">IFERROR(البيانات!C38/البيانات!C28,"")</f>
        <v>0.0577639751552795</v>
      </c>
      <c r="G34" s="15" t="n">
        <f aca="false">IFERROR(البيانات!D38/البيانات!D28,"")</f>
        <v>0.060655737704918</v>
      </c>
      <c r="H34" s="15" t="n">
        <f aca="false">IFERROR((البيانات!C38-البيانات!B38)/ABS(البيانات!B38),"")</f>
        <v>0.367647058823529</v>
      </c>
      <c r="I34" s="15" t="n">
        <f aca="false">IFERROR((البيانات!D38-البيانات!C38)/ABS(البيانات!C38),"")</f>
        <v>0.193548387096774</v>
      </c>
    </row>
    <row r="36" customFormat="false" ht="27.75" hidden="false" customHeight="true" outlineLevel="0" collapsed="false">
      <c r="A36" s="7" t="s">
        <v>20</v>
      </c>
      <c r="B36" s="7"/>
      <c r="C36" s="7"/>
      <c r="D36" s="7"/>
      <c r="E36" s="7"/>
      <c r="F36" s="7"/>
      <c r="G36" s="7"/>
      <c r="H36" s="7"/>
      <c r="I36" s="7"/>
    </row>
  </sheetData>
  <sheetProtection sheet="true" password="9abc" formatColumns="false"/>
  <mergeCells count="6">
    <mergeCell ref="A1:I1"/>
    <mergeCell ref="A2:I2"/>
    <mergeCell ref="A3:I3"/>
    <mergeCell ref="A6:I6"/>
    <mergeCell ref="A24:I24"/>
    <mergeCell ref="A36:I36"/>
  </mergeCells>
  <printOptions headings="false" gridLines="false" gridLinesSet="true" horizontalCentered="true" verticalCentered="false"/>
  <pageMargins left="0.75" right="0.75" top="1" bottom="1" header="0.511811023622047" footer="0.511811023622047"/>
  <pageSetup paperSize="9" scale="100" fitToWidth="1" fitToHeight="0" pageOrder="downThenOver" orientation="landscape" blackAndWhite="false" draft="false" cellComments="none" horizontalDpi="300" verticalDpi="300" copies="1"/>
  <headerFooter differentFirst="false" differentOddEven="false">
    <oddHeader/>
    <oddFooter/>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A1:E16"/>
  <sheetViews>
    <sheetView showFormulas="false" showGridLines="false" showRowColHeaders="true" showZeros="true" rightToLeft="true" tabSelected="false" showOutlineSymbols="true" defaultGridColor="true" view="normal" topLeftCell="A1" colorId="64" zoomScale="100" zoomScaleNormal="100" zoomScalePageLayoutView="100" workbookViewId="0">
      <selection pane="topLeft" activeCell="A1" activeCellId="0" sqref="A1"/>
    </sheetView>
  </sheetViews>
  <sheetFormatPr defaultColWidth="8.6796875" defaultRowHeight="15" zeroHeight="false" outlineLevelRow="0" outlineLevelCol="0"/>
  <cols>
    <col collapsed="false" customWidth="true" hidden="false" outlineLevel="0" max="1" min="1" style="0" width="44"/>
    <col collapsed="false" customWidth="true" hidden="false" outlineLevel="0" max="4" min="2" style="0" width="16"/>
    <col collapsed="false" customWidth="true" hidden="false" outlineLevel="0" max="5" min="5" style="0" width="14"/>
  </cols>
  <sheetData>
    <row r="1" customFormat="false" ht="33.75" hidden="false" customHeight="true" outlineLevel="0" collapsed="false">
      <c r="A1" s="1" t="s">
        <v>161</v>
      </c>
      <c r="B1" s="1"/>
      <c r="C1" s="1"/>
      <c r="D1" s="1"/>
    </row>
    <row r="2" customFormat="false" ht="15" hidden="false" customHeight="true" outlineLevel="0" collapsed="false">
      <c r="A2" s="2" t="s">
        <v>1</v>
      </c>
      <c r="B2" s="2"/>
      <c r="C2" s="2"/>
      <c r="D2" s="2"/>
    </row>
    <row r="3" customFormat="false" ht="30" hidden="false" customHeight="true" outlineLevel="0" collapsed="false">
      <c r="A3" s="17" t="s">
        <v>162</v>
      </c>
      <c r="B3" s="17"/>
      <c r="C3" s="17"/>
      <c r="D3" s="17"/>
    </row>
    <row r="5" customFormat="false" ht="30" hidden="false" customHeight="true" outlineLevel="0" collapsed="false">
      <c r="A5" s="8" t="s">
        <v>163</v>
      </c>
      <c r="B5" s="9" t="str">
        <f aca="false">البيانات!B5</f>
        <v>2023</v>
      </c>
      <c r="C5" s="9" t="str">
        <f aca="false">البيانات!C5</f>
        <v>2024</v>
      </c>
      <c r="D5" s="9" t="str">
        <f aca="false">البيانات!D5</f>
        <v>2025</v>
      </c>
      <c r="E5" s="8" t="s">
        <v>164</v>
      </c>
    </row>
    <row r="6" customFormat="false" ht="15" hidden="false" customHeight="false" outlineLevel="0" collapsed="false">
      <c r="A6" s="10" t="s">
        <v>165</v>
      </c>
      <c r="B6" s="15" t="n">
        <f aca="false">'النسب المالية'!C32</f>
        <v>0.047887323943662</v>
      </c>
      <c r="C6" s="15" t="n">
        <f aca="false">'النسب المالية'!D32</f>
        <v>0.0577639751552795</v>
      </c>
      <c r="D6" s="15" t="n">
        <f aca="false">'النسب المالية'!E32</f>
        <v>0.060655737704918</v>
      </c>
      <c r="E6" s="15" t="n">
        <f aca="false">IFERROR(ABS(D6/B6-1),0)</f>
        <v>0.266634522661524</v>
      </c>
    </row>
    <row r="7" customFormat="false" ht="15" hidden="false" customHeight="false" outlineLevel="0" collapsed="false">
      <c r="A7" s="10" t="s">
        <v>166</v>
      </c>
      <c r="B7" s="13" t="n">
        <f aca="false">'النسب المالية'!C20</f>
        <v>1.11811023622047</v>
      </c>
      <c r="C7" s="13" t="n">
        <f aca="false">'النسب المالية'!D20</f>
        <v>1.17948717948718</v>
      </c>
      <c r="D7" s="13" t="n">
        <f aca="false">'النسب المالية'!E20</f>
        <v>1.23315363881402</v>
      </c>
      <c r="E7" s="15" t="n">
        <f aca="false">IFERROR(ABS(D7/B7-1),0)</f>
        <v>0.102890930488592</v>
      </c>
    </row>
    <row r="8" customFormat="false" ht="15" hidden="false" customHeight="false" outlineLevel="0" collapsed="false">
      <c r="A8" s="10" t="s">
        <v>167</v>
      </c>
      <c r="B8" s="13" t="n">
        <f aca="false">'النسب المالية'!C27</f>
        <v>1.93893129770992</v>
      </c>
      <c r="C8" s="13" t="n">
        <f aca="false">'النسب المالية'!D27</f>
        <v>1.92796610169492</v>
      </c>
      <c r="D8" s="13" t="n">
        <f aca="false">'النسب المالية'!E27</f>
        <v>1.9297789336801</v>
      </c>
      <c r="E8" s="15" t="n">
        <f aca="false">IFERROR(ABS(D8/B8-1),0)</f>
        <v>0.00472031373191473</v>
      </c>
    </row>
    <row r="9" customFormat="false" ht="15" hidden="false" customHeight="false" outlineLevel="0" collapsed="false">
      <c r="A9" s="10" t="s">
        <v>168</v>
      </c>
      <c r="B9" s="31" t="n">
        <f aca="false">IFERROR(B6*B7*B8,"")</f>
        <v>0.10381679389313</v>
      </c>
      <c r="C9" s="31" t="n">
        <f aca="false">IFERROR(C6*C7*C8,"")</f>
        <v>0.13135593220339</v>
      </c>
      <c r="D9" s="31" t="n">
        <f aca="false">IFERROR(D6*D7*D8,"")</f>
        <v>0.144343302990897</v>
      </c>
    </row>
    <row r="10" customFormat="false" ht="15" hidden="false" customHeight="false" outlineLevel="0" collapsed="false">
      <c r="A10" s="21" t="s">
        <v>169</v>
      </c>
      <c r="B10" s="15" t="n">
        <f aca="false">'النسب المالية'!C34</f>
        <v>0.10381679389313</v>
      </c>
      <c r="C10" s="15" t="n">
        <f aca="false">'النسب المالية'!D34</f>
        <v>0.13135593220339</v>
      </c>
      <c r="D10" s="15" t="n">
        <f aca="false">'النسب المالية'!E34</f>
        <v>0.144343302990897</v>
      </c>
    </row>
    <row r="12" customFormat="false" ht="15" hidden="false" customHeight="false" outlineLevel="0" collapsed="false">
      <c r="A12" s="10" t="s">
        <v>170</v>
      </c>
      <c r="B12" s="12" t="str">
        <f aca="false">IFERROR(INDEX(A6:A8,MATCH(MAX(E6:E8),E6:E8,0)),"")</f>
        <v>هامش صافي الربح (الربحية)</v>
      </c>
      <c r="C12" s="12"/>
      <c r="D12" s="12"/>
    </row>
    <row r="14" customFormat="false" ht="48" hidden="false" customHeight="true" outlineLevel="0" collapsed="false">
      <c r="A14" s="32" t="s">
        <v>171</v>
      </c>
      <c r="B14" s="32"/>
      <c r="C14" s="32"/>
      <c r="D14" s="32"/>
    </row>
    <row r="16" customFormat="false" ht="27.75" hidden="false" customHeight="true" outlineLevel="0" collapsed="false">
      <c r="A16" s="7" t="s">
        <v>20</v>
      </c>
      <c r="B16" s="7"/>
      <c r="C16" s="7"/>
      <c r="D16" s="7"/>
    </row>
  </sheetData>
  <sheetProtection sheet="true" password="9abc" formatColumns="false"/>
  <mergeCells count="6">
    <mergeCell ref="A1:D1"/>
    <mergeCell ref="A2:D2"/>
    <mergeCell ref="A3:D3"/>
    <mergeCell ref="B12:D12"/>
    <mergeCell ref="A14:D14"/>
    <mergeCell ref="A16:D16"/>
  </mergeCells>
  <printOptions headings="false" gridLines="false" gridLinesSet="true" horizontalCentered="true" verticalCentered="false"/>
  <pageMargins left="0.75" right="0.75" top="1" bottom="1" header="0.511811023622047" footer="0.511811023622047"/>
  <pageSetup paperSize="9" scale="100" fitToWidth="1" fitToHeight="0" pageOrder="downThenOver" orientation="portrait" blackAndWhite="false" draft="false" cellComments="non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emplate/>
  <TotalTime>0</TotalTime>
  <Application>LibreOffice/24.2.7.2$Linux_X86_64 LibreOffice_project/420$Build-2</Application>
  <AppVersion>15.0000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2026-11-08T11:34:31Z</dcterms:created>
  <dc:creator>شركة جوجان لخدمات الأعمال – googanconsult.com</dc:creator>
  <dc:description>© شركة جوجان لخدمات الأعمال – googanconsult.com – موسوعة جوجان bloggoogan.com</dc:description>
  <cp:keywords>googanconsult.com bloggoogan.com</cp:keywords>
  <dc:language>en-US</dc:language>
  <cp:lastModifiedBy>شركة جوجان لخدمات الأعمال – googanconsult.com</cp:lastModifiedBy>
  <dcterms:modified xsi:type="dcterms:W3CDTF">2026-11-08T11:34:31Z</dcterms:modified>
  <cp:revision>0</cp:revision>
  <dc:subject/>
  <dc:title>أداة التحليل المالي ونسب القوائم المالية – جوجان</dc:title>
</cp:coreProperties>
</file>

<file path=docProps/custom.xml><?xml version="1.0" encoding="utf-8"?>
<Properties xmlns="http://schemas.openxmlformats.org/officeDocument/2006/custom-properties" xmlns:vt="http://schemas.openxmlformats.org/officeDocument/2006/docPropsVTypes"/>
</file>